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85" yWindow="-30" windowWidth="11115" windowHeight="7050" activeTab="1"/>
  </bookViews>
  <sheets>
    <sheet name="Notes" sheetId="1" r:id="rId1"/>
    <sheet name="Input Data" sheetId="2" r:id="rId2"/>
    <sheet name="Summary Invoice " sheetId="3" r:id="rId3"/>
    <sheet name="Scales" sheetId="6" r:id="rId4"/>
    <sheet name="WTW Input" sheetId="4" r:id="rId5"/>
    <sheet name="Invoice WTW" sheetId="5" r:id="rId6"/>
    <sheet name="Previous Payments" sheetId="7" r:id="rId7"/>
    <sheet name="Travelling &amp; Subsistence" sheetId="8" r:id="rId8"/>
    <sheet name="Trip Sheet" sheetId="14" r:id="rId9"/>
    <sheet name="Typing, Duplicating, &amp; Printing" sheetId="9" r:id="rId10"/>
    <sheet name="Time Based" sheetId="10" r:id="rId11"/>
    <sheet name="Site staff &amp; Other" sheetId="11" r:id="rId12"/>
    <sheet name="Non Taxable" sheetId="12" r:id="rId13"/>
    <sheet name="Summary A3" sheetId="13" r:id="rId14"/>
  </sheets>
  <definedNames>
    <definedName name="_xlnm.Print_Area" localSheetId="1">'Input Data'!$A$1:$H$53</definedName>
    <definedName name="_xlnm.Print_Area" localSheetId="12">'Non Taxable'!$A$1:$I$24</definedName>
    <definedName name="_xlnm.Print_Area" localSheetId="0">Notes!$A$1:$B$88</definedName>
    <definedName name="_xlnm.Print_Area" localSheetId="11">'Site staff &amp; Other'!$A$1:$H$60</definedName>
    <definedName name="_xlnm.Print_Area" localSheetId="2">'Summary Invoice '!$A$1:$Q$114</definedName>
    <definedName name="_xlnm.Print_Area" localSheetId="10">'Time Based'!$A$1:$H$61</definedName>
    <definedName name="_xlnm.Print_Area" localSheetId="7">'Travelling &amp; Subsistence'!$A$1:$I$74</definedName>
    <definedName name="_xlnm.Print_Area" localSheetId="9">'Typing, Duplicating, &amp; Printing'!$A$1:$I$72</definedName>
    <definedName name="_xlnm.Print_Area" localSheetId="4">'WTW Input'!$A$1:$H$25</definedName>
    <definedName name="_xlnm.Print_Titles" localSheetId="5">'Invoice WTW'!$8:$13</definedName>
    <definedName name="_xlnm.Print_Titles" localSheetId="2">'Summary Invoice '!$1:$8</definedName>
    <definedName name="SCALE_2003B">Scales!$A$12:$D$17</definedName>
    <definedName name="SCALE_2003E1">Scales!$A$3:$D$8</definedName>
    <definedName name="SCALE_2003E2">Scales!$A$20:$D$24</definedName>
    <definedName name="SCALE_2003E3">Scales!$A$27:$D$31</definedName>
    <definedName name="Z_F2EF8C40_5F38_4711_A114_3A47916B87AA_.wvu.PrintArea" localSheetId="1" hidden="1">'Input Data'!$A$1:$H$50</definedName>
    <definedName name="Z_F2EF8C40_5F38_4711_A114_3A47916B87AA_.wvu.PrintArea" localSheetId="11" hidden="1">'Site staff &amp; Other'!$A$1:$H$59</definedName>
    <definedName name="Z_F2EF8C40_5F38_4711_A114_3A47916B87AA_.wvu.PrintArea" localSheetId="2" hidden="1">'Summary Invoice '!$A$1:$Q$114</definedName>
    <definedName name="Z_F2EF8C40_5F38_4711_A114_3A47916B87AA_.wvu.PrintArea" localSheetId="10" hidden="1">'Time Based'!$A$1:$H$61</definedName>
    <definedName name="Z_F2EF8C40_5F38_4711_A114_3A47916B87AA_.wvu.PrintArea" localSheetId="7" hidden="1">'Travelling &amp; Subsistence'!$A$1:$I$74</definedName>
    <definedName name="Z_F2EF8C40_5F38_4711_A114_3A47916B87AA_.wvu.PrintTitles" localSheetId="5" hidden="1">'Invoice WTW'!$8:$13</definedName>
    <definedName name="Z_F2EF8C40_5F38_4711_A114_3A47916B87AA_.wvu.PrintTitles" localSheetId="2" hidden="1">'Summary Invoice '!$2:$8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5" i="11" l="1"/>
  <c r="H54" i="11"/>
  <c r="H53" i="11"/>
  <c r="H52" i="11"/>
  <c r="H51" i="11"/>
  <c r="H50" i="11"/>
  <c r="H49" i="11"/>
  <c r="K5" i="14" l="1"/>
  <c r="G4" i="13"/>
  <c r="C3" i="12"/>
  <c r="C3" i="11"/>
  <c r="D3" i="10"/>
  <c r="D3" i="9"/>
  <c r="J4" i="14"/>
  <c r="C4" i="8"/>
  <c r="D2" i="7"/>
  <c r="B7" i="5"/>
  <c r="E7" i="4"/>
  <c r="O60" i="14"/>
  <c r="N44" i="14"/>
  <c r="H43" i="14"/>
  <c r="O43" i="14" s="1"/>
  <c r="O45" i="14" s="1"/>
  <c r="J36" i="14"/>
  <c r="M36" i="14" s="1"/>
  <c r="O36" i="14" s="1"/>
  <c r="O37" i="14" s="1"/>
  <c r="F36" i="14"/>
  <c r="F35" i="14"/>
  <c r="F34" i="14"/>
  <c r="F33" i="14"/>
  <c r="O16" i="14"/>
  <c r="F9" i="13"/>
  <c r="G3" i="12"/>
  <c r="F3" i="11"/>
  <c r="F3" i="10"/>
  <c r="H3" i="9"/>
  <c r="I4" i="8"/>
  <c r="F2" i="7"/>
  <c r="B6" i="5"/>
  <c r="B7" i="4"/>
  <c r="P11" i="3"/>
  <c r="O10" i="3"/>
  <c r="Q49" i="3"/>
  <c r="J50" i="13"/>
  <c r="H50" i="13"/>
  <c r="L49" i="13"/>
  <c r="L55" i="13" s="1"/>
  <c r="J47" i="13"/>
  <c r="L47" i="13" s="1"/>
  <c r="H47" i="13"/>
  <c r="J38" i="13"/>
  <c r="L38" i="13" s="1"/>
  <c r="H38" i="13"/>
  <c r="J29" i="13"/>
  <c r="L29" i="13" s="1"/>
  <c r="H29" i="13"/>
  <c r="F37" i="14" l="1"/>
  <c r="O61" i="14"/>
  <c r="L53" i="13"/>
  <c r="L54" i="13" l="1"/>
  <c r="L56" i="13" s="1"/>
  <c r="H54" i="13"/>
  <c r="Q77" i="3" l="1"/>
  <c r="H12" i="10"/>
  <c r="I8" i="9"/>
  <c r="I30" i="8"/>
  <c r="E23" i="2"/>
  <c r="H5" i="6" s="1"/>
  <c r="F30" i="2"/>
  <c r="A22" i="6"/>
  <c r="A20" i="6"/>
  <c r="K9" i="3"/>
  <c r="Q4" i="5"/>
  <c r="H2" i="4"/>
  <c r="H3" i="4"/>
  <c r="C8" i="2"/>
  <c r="C17" i="2"/>
  <c r="G17" i="2" s="1"/>
  <c r="A5" i="6"/>
  <c r="H28" i="2"/>
  <c r="Q3" i="3"/>
  <c r="D14" i="3"/>
  <c r="K2" i="7"/>
  <c r="D7" i="7" s="1"/>
  <c r="F7" i="7" s="1"/>
  <c r="D6" i="7"/>
  <c r="F6" i="7" s="1"/>
  <c r="D8" i="7"/>
  <c r="D10" i="7"/>
  <c r="D12" i="7"/>
  <c r="D14" i="7"/>
  <c r="F14" i="7" s="1"/>
  <c r="D16" i="7"/>
  <c r="D18" i="7"/>
  <c r="D20" i="7"/>
  <c r="D22" i="7"/>
  <c r="F22" i="7" s="1"/>
  <c r="D24" i="7"/>
  <c r="D26" i="7"/>
  <c r="D28" i="7"/>
  <c r="D30" i="7"/>
  <c r="F30" i="7" s="1"/>
  <c r="D32" i="7"/>
  <c r="D34" i="7"/>
  <c r="D36" i="7"/>
  <c r="D38" i="7"/>
  <c r="F38" i="7" s="1"/>
  <c r="D40" i="7"/>
  <c r="K6" i="7"/>
  <c r="K8" i="7"/>
  <c r="K10" i="7"/>
  <c r="K12" i="7"/>
  <c r="K14" i="7"/>
  <c r="K16" i="7"/>
  <c r="K18" i="7"/>
  <c r="K20" i="7"/>
  <c r="K22" i="7"/>
  <c r="K24" i="7"/>
  <c r="K26" i="7"/>
  <c r="K28" i="7"/>
  <c r="K30" i="7"/>
  <c r="K32" i="7"/>
  <c r="K34" i="7"/>
  <c r="K36" i="7"/>
  <c r="K38" i="7"/>
  <c r="K40" i="7"/>
  <c r="I18" i="12"/>
  <c r="I20" i="12" s="1"/>
  <c r="E15" i="2"/>
  <c r="E14" i="2"/>
  <c r="E3" i="2"/>
  <c r="K3" i="5" s="1"/>
  <c r="C5" i="2"/>
  <c r="E16" i="4"/>
  <c r="E35" i="2" s="1"/>
  <c r="E36" i="2" s="1"/>
  <c r="F16" i="4"/>
  <c r="F35" i="2" s="1"/>
  <c r="F36" i="2" s="1"/>
  <c r="E2" i="2"/>
  <c r="K2" i="5" s="1"/>
  <c r="C14" i="2"/>
  <c r="E8" i="2"/>
  <c r="C6" i="2"/>
  <c r="G16" i="4"/>
  <c r="G35" i="2" s="1"/>
  <c r="G36" i="2" s="1"/>
  <c r="J31" i="2"/>
  <c r="M36" i="5"/>
  <c r="D6" i="5"/>
  <c r="O6" i="5"/>
  <c r="O11" i="5"/>
  <c r="B8" i="5"/>
  <c r="B9" i="5"/>
  <c r="C11" i="5"/>
  <c r="C12" i="5"/>
  <c r="A7" i="6"/>
  <c r="A6" i="6"/>
  <c r="A9" i="1"/>
  <c r="A11" i="1" s="1"/>
  <c r="A13" i="1" s="1"/>
  <c r="A15" i="1" s="1"/>
  <c r="A17" i="1" s="1"/>
  <c r="A19" i="1" s="1"/>
  <c r="A21" i="1" s="1"/>
  <c r="A23" i="1" s="1"/>
  <c r="A25" i="1" s="1"/>
  <c r="A27" i="1" s="1"/>
  <c r="A29" i="1" s="1"/>
  <c r="A31" i="1" s="1"/>
  <c r="A33" i="1" s="1"/>
  <c r="A35" i="1" s="1"/>
  <c r="A37" i="1" s="1"/>
  <c r="A45" i="1"/>
  <c r="A47" i="1" s="1"/>
  <c r="A49" i="1"/>
  <c r="A51" i="1" s="1"/>
  <c r="A53" i="1" s="1"/>
  <c r="A55" i="1" s="1"/>
  <c r="A57" i="1" s="1"/>
  <c r="A59" i="1" s="1"/>
  <c r="A61" i="1" s="1"/>
  <c r="A63" i="1" s="1"/>
  <c r="A65" i="1" s="1"/>
  <c r="A86" i="1" s="1"/>
  <c r="E42" i="7"/>
  <c r="L5" i="7" s="1"/>
  <c r="L42" i="7" s="1"/>
  <c r="M6" i="7"/>
  <c r="M8" i="7"/>
  <c r="M10" i="7"/>
  <c r="M12" i="7"/>
  <c r="M14" i="7"/>
  <c r="M16" i="7"/>
  <c r="M18" i="7"/>
  <c r="M20" i="7"/>
  <c r="M22" i="7"/>
  <c r="M24" i="7"/>
  <c r="M26" i="7"/>
  <c r="M28" i="7"/>
  <c r="M30" i="7"/>
  <c r="M32" i="7"/>
  <c r="M34" i="7"/>
  <c r="M36" i="7"/>
  <c r="M38" i="7"/>
  <c r="M40" i="7"/>
  <c r="C42" i="7"/>
  <c r="J5" i="7" s="1"/>
  <c r="J42" i="7" s="1"/>
  <c r="F8" i="7"/>
  <c r="F10" i="7"/>
  <c r="F12" i="7"/>
  <c r="F16" i="7"/>
  <c r="F18" i="7"/>
  <c r="F20" i="7"/>
  <c r="F24" i="7"/>
  <c r="F26" i="7"/>
  <c r="F28" i="7"/>
  <c r="F32" i="7"/>
  <c r="F34" i="7"/>
  <c r="F36" i="7"/>
  <c r="F40"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8" i="6"/>
  <c r="A23" i="6"/>
  <c r="A24" i="6"/>
  <c r="A27" i="6"/>
  <c r="A29" i="6"/>
  <c r="A30" i="6"/>
  <c r="A31" i="6"/>
  <c r="H7" i="11"/>
  <c r="H8" i="11"/>
  <c r="H9" i="11"/>
  <c r="H10" i="11"/>
  <c r="H11" i="11"/>
  <c r="H12" i="11"/>
  <c r="H13" i="11"/>
  <c r="H14" i="11"/>
  <c r="H15" i="11"/>
  <c r="H16" i="11"/>
  <c r="H21" i="11"/>
  <c r="H22" i="11"/>
  <c r="H23" i="11"/>
  <c r="H24" i="11"/>
  <c r="H25" i="11"/>
  <c r="H26" i="11"/>
  <c r="H27" i="11"/>
  <c r="H28" i="11"/>
  <c r="H29" i="11"/>
  <c r="H30" i="11"/>
  <c r="H35" i="11"/>
  <c r="H36" i="11"/>
  <c r="H37" i="11"/>
  <c r="H38" i="11"/>
  <c r="H39" i="11"/>
  <c r="H40" i="11"/>
  <c r="H41" i="11"/>
  <c r="H42" i="11"/>
  <c r="H43" i="11"/>
  <c r="H44" i="11"/>
  <c r="H45" i="11"/>
  <c r="H56" i="11"/>
  <c r="H27" i="10"/>
  <c r="H28" i="10"/>
  <c r="H29" i="10"/>
  <c r="H30" i="10"/>
  <c r="H31" i="10"/>
  <c r="H32" i="10"/>
  <c r="H33" i="10"/>
  <c r="H34" i="10"/>
  <c r="H35" i="10"/>
  <c r="H36" i="10"/>
  <c r="H37" i="10"/>
  <c r="H38" i="10"/>
  <c r="H39" i="10"/>
  <c r="H40" i="10"/>
  <c r="H41" i="10"/>
  <c r="H46" i="10"/>
  <c r="H47" i="10"/>
  <c r="H48" i="10"/>
  <c r="H49" i="10"/>
  <c r="H50" i="10"/>
  <c r="H51" i="10"/>
  <c r="H52" i="10"/>
  <c r="H53" i="10"/>
  <c r="H54" i="10"/>
  <c r="H55" i="10"/>
  <c r="H56" i="10"/>
  <c r="H57" i="10"/>
  <c r="H58" i="10"/>
  <c r="Q17" i="3"/>
  <c r="O49" i="3" s="1"/>
  <c r="K49" i="3"/>
  <c r="O60" i="3"/>
  <c r="Q60" i="3"/>
  <c r="I77" i="3"/>
  <c r="O72" i="3"/>
  <c r="K84" i="3"/>
  <c r="K86" i="3"/>
  <c r="Q105" i="3"/>
  <c r="P52" i="3"/>
  <c r="K2" i="3"/>
  <c r="K10" i="3"/>
  <c r="P67" i="3"/>
  <c r="I59" i="8"/>
  <c r="I70" i="8"/>
  <c r="I31" i="8"/>
  <c r="I32" i="8"/>
  <c r="I33" i="8"/>
  <c r="I34" i="8"/>
  <c r="I35" i="8"/>
  <c r="I36" i="8"/>
  <c r="I37" i="8"/>
  <c r="I38" i="8"/>
  <c r="I39" i="8"/>
  <c r="I40" i="8"/>
  <c r="I41" i="8"/>
  <c r="I42" i="8"/>
  <c r="I43" i="8"/>
  <c r="I44" i="8"/>
  <c r="I45" i="8"/>
  <c r="I46" i="8"/>
  <c r="I47" i="9"/>
  <c r="I48" i="9"/>
  <c r="I49" i="9"/>
  <c r="I50" i="9"/>
  <c r="I68" i="9" s="1"/>
  <c r="I51" i="9"/>
  <c r="I52" i="9"/>
  <c r="I53" i="9"/>
  <c r="I54" i="9"/>
  <c r="I55" i="9"/>
  <c r="I56" i="9"/>
  <c r="I57" i="9"/>
  <c r="I58" i="9"/>
  <c r="I59" i="9"/>
  <c r="I60" i="9"/>
  <c r="I61" i="9"/>
  <c r="I62" i="9"/>
  <c r="I63" i="9"/>
  <c r="I64" i="9"/>
  <c r="I65" i="9"/>
  <c r="I66" i="9"/>
  <c r="I67" i="9"/>
  <c r="I36" i="9"/>
  <c r="I37" i="9"/>
  <c r="I38" i="9"/>
  <c r="I39" i="9"/>
  <c r="I40" i="9"/>
  <c r="I41" i="9"/>
  <c r="I42" i="9"/>
  <c r="I19" i="9"/>
  <c r="I20" i="9"/>
  <c r="I21" i="9"/>
  <c r="I22" i="9"/>
  <c r="I23" i="9"/>
  <c r="I24" i="9"/>
  <c r="I25" i="9"/>
  <c r="I26" i="9"/>
  <c r="I27" i="9"/>
  <c r="I28" i="9"/>
  <c r="I29" i="9"/>
  <c r="I30" i="9"/>
  <c r="I31" i="9"/>
  <c r="I9" i="9"/>
  <c r="I10" i="9"/>
  <c r="I15" i="9" s="1"/>
  <c r="I11" i="9"/>
  <c r="I12" i="9"/>
  <c r="I13" i="9"/>
  <c r="I14" i="9"/>
  <c r="O8" i="3"/>
  <c r="M8" i="3"/>
  <c r="D11" i="3"/>
  <c r="O12" i="3"/>
  <c r="D10" i="3"/>
  <c r="D9" i="3"/>
  <c r="D15" i="3"/>
  <c r="B5" i="3"/>
  <c r="B6" i="3"/>
  <c r="B8" i="3"/>
  <c r="O13" i="3"/>
  <c r="O9" i="3"/>
  <c r="D12" i="3"/>
  <c r="D13" i="3"/>
  <c r="O14" i="3"/>
  <c r="O15" i="3"/>
  <c r="C114" i="3"/>
  <c r="H13" i="10"/>
  <c r="H14" i="10"/>
  <c r="H15" i="10"/>
  <c r="H22" i="10" s="1"/>
  <c r="H16" i="10"/>
  <c r="H17" i="10"/>
  <c r="H18" i="10"/>
  <c r="H19" i="10"/>
  <c r="H20" i="10"/>
  <c r="H21" i="10"/>
  <c r="H45" i="10"/>
  <c r="D3" i="4"/>
  <c r="D1" i="4"/>
  <c r="G24" i="4"/>
  <c r="F7" i="4"/>
  <c r="A9" i="4"/>
  <c r="A8" i="4"/>
  <c r="H31" i="11" l="1"/>
  <c r="I32" i="9"/>
  <c r="I43" i="9"/>
  <c r="K69" i="3"/>
  <c r="Q54" i="3"/>
  <c r="M55" i="3"/>
  <c r="K72" i="3"/>
  <c r="K77" i="3"/>
  <c r="Q57" i="3"/>
  <c r="M69" i="3"/>
  <c r="O63" i="3"/>
  <c r="O57" i="3"/>
  <c r="O41" i="5"/>
  <c r="O35" i="5"/>
  <c r="G17" i="4"/>
  <c r="Q69" i="3"/>
  <c r="M64" i="3"/>
  <c r="M61" i="3"/>
  <c r="M57" i="3"/>
  <c r="O44" i="5"/>
  <c r="H44" i="2"/>
  <c r="Q72" i="3"/>
  <c r="O69" i="3"/>
  <c r="M78" i="3"/>
  <c r="M63" i="3"/>
  <c r="K60" i="3"/>
  <c r="K57" i="3"/>
  <c r="K54" i="3"/>
  <c r="M45" i="5"/>
  <c r="Q38" i="5"/>
  <c r="F37" i="2"/>
  <c r="H50" i="2"/>
  <c r="M70" i="3" s="1"/>
  <c r="H23" i="4"/>
  <c r="I44" i="5" s="1"/>
  <c r="H41" i="2"/>
  <c r="M46" i="3" s="1"/>
  <c r="H22" i="4"/>
  <c r="H32" i="2"/>
  <c r="I31" i="3" s="1"/>
  <c r="H46" i="2"/>
  <c r="M54" i="3"/>
  <c r="K44" i="5"/>
  <c r="M42" i="5"/>
  <c r="O38" i="5"/>
  <c r="G37" i="2"/>
  <c r="H20" i="4"/>
  <c r="H6" i="6"/>
  <c r="A17" i="4"/>
  <c r="M72" i="3"/>
  <c r="O77" i="3"/>
  <c r="Q63" i="3"/>
  <c r="K63" i="3"/>
  <c r="M60" i="3"/>
  <c r="M58" i="3"/>
  <c r="O54" i="3"/>
  <c r="Q44" i="5"/>
  <c r="K38" i="5"/>
  <c r="H52" i="2"/>
  <c r="M77" i="3" s="1"/>
  <c r="H48" i="2"/>
  <c r="H47" i="2"/>
  <c r="I63" i="3" s="1"/>
  <c r="J6" i="6"/>
  <c r="M31" i="3"/>
  <c r="Q31" i="3" s="1"/>
  <c r="H12" i="4"/>
  <c r="M20" i="5" s="1"/>
  <c r="Q20" i="5" s="1"/>
  <c r="H33" i="2"/>
  <c r="J4" i="6"/>
  <c r="H31" i="2"/>
  <c r="M28" i="3" s="1"/>
  <c r="Q28" i="3" s="1"/>
  <c r="Q41" i="5"/>
  <c r="K41" i="5"/>
  <c r="M39" i="5"/>
  <c r="Q35" i="5"/>
  <c r="K35" i="5"/>
  <c r="A37" i="2"/>
  <c r="H51" i="2"/>
  <c r="M73" i="3" s="1"/>
  <c r="H38" i="2"/>
  <c r="H49" i="2"/>
  <c r="H21" i="4"/>
  <c r="H45" i="2"/>
  <c r="I57" i="3" s="1"/>
  <c r="C23" i="2"/>
  <c r="H34" i="2"/>
  <c r="H14" i="4"/>
  <c r="J5" i="6"/>
  <c r="H13" i="4"/>
  <c r="I23" i="5" s="1"/>
  <c r="I49" i="3"/>
  <c r="I84" i="3"/>
  <c r="H15" i="4"/>
  <c r="M29" i="5" s="1"/>
  <c r="Q29" i="5" s="1"/>
  <c r="H4" i="6"/>
  <c r="I47" i="8"/>
  <c r="I73" i="8" s="1"/>
  <c r="Q96" i="3" s="1"/>
  <c r="I71" i="9"/>
  <c r="Q97" i="3" s="1"/>
  <c r="A59" i="11"/>
  <c r="H59" i="10"/>
  <c r="H61" i="10" s="1"/>
  <c r="Q93" i="3" s="1"/>
  <c r="H17" i="11"/>
  <c r="H58" i="11" s="1"/>
  <c r="H59" i="11" s="1"/>
  <c r="Q98" i="3" s="1"/>
  <c r="K39" i="7"/>
  <c r="M39" i="7" s="1"/>
  <c r="K35" i="7"/>
  <c r="M35" i="7" s="1"/>
  <c r="K31" i="7"/>
  <c r="M31" i="7" s="1"/>
  <c r="K27" i="7"/>
  <c r="M27" i="7" s="1"/>
  <c r="K23" i="7"/>
  <c r="M23" i="7" s="1"/>
  <c r="K19" i="7"/>
  <c r="M19" i="7" s="1"/>
  <c r="K15" i="7"/>
  <c r="M15" i="7" s="1"/>
  <c r="K11" i="7"/>
  <c r="M11" i="7" s="1"/>
  <c r="K7" i="7"/>
  <c r="M7" i="7" s="1"/>
  <c r="D41" i="7"/>
  <c r="F41" i="7" s="1"/>
  <c r="D37" i="7"/>
  <c r="F37" i="7" s="1"/>
  <c r="D33" i="7"/>
  <c r="F33" i="7" s="1"/>
  <c r="D29" i="7"/>
  <c r="F29" i="7" s="1"/>
  <c r="D25" i="7"/>
  <c r="F25" i="7" s="1"/>
  <c r="D21" i="7"/>
  <c r="F21" i="7" s="1"/>
  <c r="D17" i="7"/>
  <c r="F17" i="7" s="1"/>
  <c r="D13" i="7"/>
  <c r="F13" i="7" s="1"/>
  <c r="D9" i="7"/>
  <c r="F9" i="7" s="1"/>
  <c r="D5" i="7"/>
  <c r="H40" i="2"/>
  <c r="K41" i="7"/>
  <c r="M41" i="7" s="1"/>
  <c r="K37" i="7"/>
  <c r="M37" i="7" s="1"/>
  <c r="K33" i="7"/>
  <c r="M33" i="7" s="1"/>
  <c r="K29" i="7"/>
  <c r="M29" i="7" s="1"/>
  <c r="K25" i="7"/>
  <c r="M25" i="7" s="1"/>
  <c r="K21" i="7"/>
  <c r="M21" i="7" s="1"/>
  <c r="K17" i="7"/>
  <c r="M17" i="7" s="1"/>
  <c r="K13" i="7"/>
  <c r="M13" i="7" s="1"/>
  <c r="K9" i="7"/>
  <c r="M9" i="7" s="1"/>
  <c r="D39" i="7"/>
  <c r="F39" i="7" s="1"/>
  <c r="D35" i="7"/>
  <c r="F35" i="7" s="1"/>
  <c r="D31" i="7"/>
  <c r="F31" i="7" s="1"/>
  <c r="D27" i="7"/>
  <c r="F27" i="7" s="1"/>
  <c r="D23" i="7"/>
  <c r="F23" i="7" s="1"/>
  <c r="D19" i="7"/>
  <c r="F19" i="7" s="1"/>
  <c r="D15" i="7"/>
  <c r="F15" i="7" s="1"/>
  <c r="D11" i="7"/>
  <c r="F11" i="7" s="1"/>
  <c r="Q100" i="3" l="1"/>
  <c r="Q47" i="5"/>
  <c r="Q79" i="3" s="1"/>
  <c r="H24" i="4"/>
  <c r="G48" i="2" s="1"/>
  <c r="G49" i="2" s="1"/>
  <c r="M41" i="5"/>
  <c r="I41" i="5"/>
  <c r="K17" i="3"/>
  <c r="M45" i="3"/>
  <c r="M44" i="5"/>
  <c r="G44" i="5"/>
  <c r="I29" i="5"/>
  <c r="I34" i="3"/>
  <c r="M34" i="3"/>
  <c r="Q34" i="3" s="1"/>
  <c r="K4" i="6"/>
  <c r="I35" i="5"/>
  <c r="M35" i="5"/>
  <c r="M37" i="3"/>
  <c r="Q37" i="3" s="1"/>
  <c r="I37" i="3"/>
  <c r="G37" i="3"/>
  <c r="M38" i="5"/>
  <c r="I38" i="5"/>
  <c r="H16" i="4"/>
  <c r="H35" i="2" s="1"/>
  <c r="H36" i="2" s="1"/>
  <c r="M23" i="5"/>
  <c r="Q23" i="5" s="1"/>
  <c r="I26" i="5"/>
  <c r="M26" i="5"/>
  <c r="Q26" i="5" s="1"/>
  <c r="K16" i="3"/>
  <c r="M42" i="3"/>
  <c r="M43" i="3"/>
  <c r="F5" i="7"/>
  <c r="F42" i="7" s="1"/>
  <c r="D42" i="7"/>
  <c r="K5" i="7" s="1"/>
  <c r="O23" i="3" l="1"/>
  <c r="K23" i="3"/>
  <c r="Q45" i="3"/>
  <c r="M23" i="3"/>
  <c r="K28" i="3"/>
  <c r="K37" i="3"/>
  <c r="K5" i="6"/>
  <c r="M84" i="3" s="1"/>
  <c r="K26" i="5"/>
  <c r="K34" i="3"/>
  <c r="K31" i="3"/>
  <c r="G19" i="8"/>
  <c r="I19" i="8" s="1"/>
  <c r="G15" i="8"/>
  <c r="I15" i="8" s="1"/>
  <c r="G11" i="8"/>
  <c r="I11" i="8" s="1"/>
  <c r="G7" i="8"/>
  <c r="I7" i="8" s="1"/>
  <c r="G22" i="8"/>
  <c r="I22" i="8" s="1"/>
  <c r="G18" i="8"/>
  <c r="I18" i="8" s="1"/>
  <c r="G14" i="8"/>
  <c r="I14" i="8" s="1"/>
  <c r="G10" i="8"/>
  <c r="I10" i="8" s="1"/>
  <c r="G21" i="8"/>
  <c r="I21" i="8" s="1"/>
  <c r="G17" i="8"/>
  <c r="I17" i="8" s="1"/>
  <c r="G13" i="8"/>
  <c r="I13" i="8" s="1"/>
  <c r="G9" i="8"/>
  <c r="I9" i="8" s="1"/>
  <c r="G20" i="8"/>
  <c r="I20" i="8" s="1"/>
  <c r="G16" i="8"/>
  <c r="I16" i="8" s="1"/>
  <c r="G12" i="8"/>
  <c r="I12" i="8" s="1"/>
  <c r="G8" i="8"/>
  <c r="I8" i="8" s="1"/>
  <c r="M35" i="3"/>
  <c r="M38" i="3"/>
  <c r="M21" i="5"/>
  <c r="Q16" i="3"/>
  <c r="M30" i="5"/>
  <c r="M27" i="5"/>
  <c r="D18" i="2"/>
  <c r="Q17" i="5"/>
  <c r="M24" i="5"/>
  <c r="M32" i="3"/>
  <c r="M29" i="3"/>
  <c r="K42" i="7"/>
  <c r="Q102" i="3" s="1"/>
  <c r="M5" i="7"/>
  <c r="M42" i="7" s="1"/>
  <c r="M21" i="3"/>
  <c r="Q42" i="3"/>
  <c r="Q47" i="3" s="1"/>
  <c r="Q74" i="3"/>
  <c r="K21" i="3"/>
  <c r="O21" i="3"/>
  <c r="Q23" i="3" l="1"/>
  <c r="O45" i="3" s="1"/>
  <c r="K42" i="3"/>
  <c r="M49" i="3"/>
  <c r="K29" i="5"/>
  <c r="K45" i="3"/>
  <c r="K6" i="6"/>
  <c r="K23" i="5"/>
  <c r="K20" i="5"/>
  <c r="I86" i="3"/>
  <c r="O20" i="5"/>
  <c r="O29" i="5"/>
  <c r="O26" i="5"/>
  <c r="O23" i="5"/>
  <c r="Q19" i="3"/>
  <c r="Q101" i="3"/>
  <c r="Q103" i="3" s="1"/>
  <c r="Q14" i="5"/>
  <c r="Q65" i="3"/>
  <c r="Q80" i="3" s="1"/>
  <c r="O19" i="3"/>
  <c r="Q39" i="3"/>
  <c r="M19" i="3"/>
  <c r="K19" i="3"/>
  <c r="I23" i="8"/>
  <c r="Q92" i="3" s="1"/>
  <c r="Q21" i="3"/>
  <c r="I103" i="3" l="1"/>
  <c r="I106" i="3"/>
  <c r="Q32" i="5"/>
  <c r="Q51" i="3" s="1"/>
  <c r="Q52" i="3" s="1"/>
  <c r="Q81" i="3" s="1"/>
  <c r="M17" i="5"/>
  <c r="K17" i="5"/>
  <c r="O17" i="5"/>
  <c r="O84" i="3"/>
  <c r="Q84" i="3" s="1"/>
  <c r="O31" i="3"/>
  <c r="O37" i="3"/>
  <c r="O34" i="3"/>
  <c r="O28" i="3"/>
  <c r="M104" i="3"/>
  <c r="Q104" i="3" s="1"/>
  <c r="Q106" i="3" s="1"/>
  <c r="O42" i="3"/>
  <c r="Q24" i="3"/>
  <c r="Q91" i="3" l="1"/>
  <c r="Q94" i="3" s="1"/>
  <c r="M86" i="3"/>
  <c r="Q86" i="3" l="1"/>
  <c r="Q88" i="3" s="1"/>
</calcChain>
</file>

<file path=xl/comments1.xml><?xml version="1.0" encoding="utf-8"?>
<comments xmlns="http://schemas.openxmlformats.org/spreadsheetml/2006/main">
  <authors>
    <author>charles beaurain</author>
    <author>Charles</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rPr>
          <t>charles beaurain:</t>
        </r>
        <r>
          <rPr>
            <sz val="8"/>
            <color indexed="81"/>
            <rFont val="Tahoma"/>
          </rPr>
          <t xml:space="preserve">
Only ="Y" when specifically appointed as Principal agent.
</t>
        </r>
      </text>
    </comment>
    <comment ref="E27" authorId="0">
      <text>
        <r>
          <rPr>
            <b/>
            <sz val="8"/>
            <color indexed="81"/>
            <rFont val="Tahoma"/>
          </rPr>
          <t>charles beaurain:</t>
        </r>
        <r>
          <rPr>
            <sz val="8"/>
            <color indexed="81"/>
            <rFont val="Tahoma"/>
          </rPr>
          <t xml:space="preserve">
Only ="Y" when specifically appointed as Principal agent.
</t>
        </r>
      </text>
    </comment>
    <comment ref="E28" authorId="0">
      <text>
        <r>
          <rPr>
            <b/>
            <sz val="8"/>
            <color indexed="81"/>
            <rFont val="Tahoma"/>
          </rPr>
          <t>charles beaurain:</t>
        </r>
        <r>
          <rPr>
            <sz val="8"/>
            <color indexed="81"/>
            <rFont val="Tahoma"/>
          </rPr>
          <t xml:space="preserve">
Only ="Y" when specifically appointed as Principal agent.
</t>
        </r>
      </text>
    </comment>
    <comment ref="E38" authorId="1">
      <text>
        <r>
          <rPr>
            <b/>
            <sz val="8"/>
            <color indexed="81"/>
            <rFont val="Tahoma"/>
          </rPr>
          <t>Charles:</t>
        </r>
        <r>
          <rPr>
            <sz val="8"/>
            <color indexed="81"/>
            <rFont val="Tahoma"/>
          </rPr>
          <t xml:space="preserve">
</t>
        </r>
        <r>
          <rPr>
            <sz val="10"/>
            <color indexed="81"/>
            <rFont val="Tahoma"/>
            <family val="2"/>
          </rPr>
          <t>Only complete in case consultant is Principal Agent</t>
        </r>
        <r>
          <rPr>
            <sz val="8"/>
            <color indexed="81"/>
            <rFont val="Tahoma"/>
          </rPr>
          <t xml:space="preserve">
</t>
        </r>
      </text>
    </comment>
    <comment ref="F38" authorId="1">
      <text>
        <r>
          <rPr>
            <b/>
            <sz val="8"/>
            <color indexed="81"/>
            <rFont val="Tahoma"/>
          </rPr>
          <t>Charles:</t>
        </r>
        <r>
          <rPr>
            <sz val="8"/>
            <color indexed="81"/>
            <rFont val="Tahoma"/>
          </rPr>
          <t xml:space="preserve">
</t>
        </r>
        <r>
          <rPr>
            <sz val="10"/>
            <color indexed="81"/>
            <rFont val="Tahoma"/>
            <family val="2"/>
          </rPr>
          <t>Only complete in case consultant is Principal Agent</t>
        </r>
        <r>
          <rPr>
            <sz val="8"/>
            <color indexed="81"/>
            <rFont val="Tahoma"/>
          </rPr>
          <t xml:space="preserve">
</t>
        </r>
      </text>
    </comment>
    <comment ref="G38" authorId="1">
      <text>
        <r>
          <rPr>
            <b/>
            <sz val="8"/>
            <color indexed="81"/>
            <rFont val="Tahoma"/>
          </rPr>
          <t>Charles:</t>
        </r>
        <r>
          <rPr>
            <sz val="8"/>
            <color indexed="81"/>
            <rFont val="Tahoma"/>
          </rPr>
          <t xml:space="preserve">
</t>
        </r>
        <r>
          <rPr>
            <sz val="10"/>
            <color indexed="81"/>
            <rFont val="Tahoma"/>
            <family val="2"/>
          </rPr>
          <t>Only complete in case consultant is Principal Agent</t>
        </r>
        <r>
          <rPr>
            <sz val="8"/>
            <color indexed="81"/>
            <rFont val="Tahoma"/>
          </rPr>
          <t xml:space="preserve">
</t>
        </r>
      </text>
    </comment>
    <comment ref="G52" authorId="1">
      <text>
        <r>
          <rPr>
            <b/>
            <sz val="8"/>
            <color indexed="81"/>
            <rFont val="Tahoma"/>
          </rPr>
          <t>Charles:</t>
        </r>
        <r>
          <rPr>
            <sz val="8"/>
            <color indexed="81"/>
            <rFont val="Tahoma"/>
          </rPr>
          <t xml:space="preserve">
</t>
        </r>
        <r>
          <rPr>
            <sz val="10"/>
            <color indexed="81"/>
            <rFont val="Tahoma"/>
            <family val="2"/>
          </rPr>
          <t>Only complete in case consultant is Principal Agent</t>
        </r>
        <r>
          <rPr>
            <sz val="8"/>
            <color indexed="81"/>
            <rFont val="Tahoma"/>
          </rPr>
          <t xml:space="preserve">
</t>
        </r>
      </text>
    </comment>
  </commentList>
</comments>
</file>

<file path=xl/comments2.xml><?xml version="1.0" encoding="utf-8"?>
<comments xmlns="http://schemas.openxmlformats.org/spreadsheetml/2006/main">
  <authors>
    <author>PWH</author>
  </authors>
  <commentList>
    <comment ref="A20" authorId="0">
      <text>
        <r>
          <rPr>
            <b/>
            <sz val="8"/>
            <color indexed="81"/>
            <rFont val="Tahoma"/>
          </rPr>
          <t>PWH:</t>
        </r>
        <r>
          <rPr>
            <sz val="8"/>
            <color indexed="81"/>
            <rFont val="Tahoma"/>
          </rPr>
          <t xml:space="preserve">
Do not edit the black or red cells. They contain formulae</t>
        </r>
      </text>
    </comment>
    <comment ref="A27" authorId="0">
      <text>
        <r>
          <rPr>
            <b/>
            <sz val="8"/>
            <color indexed="81"/>
            <rFont val="Tahoma"/>
          </rPr>
          <t>PWH:</t>
        </r>
        <r>
          <rPr>
            <sz val="8"/>
            <color indexed="81"/>
            <rFont val="Tahoma"/>
          </rPr>
          <t xml:space="preserve">
Do not edit the black or red cells. They contain formulae</t>
        </r>
      </text>
    </comment>
  </commentList>
</comments>
</file>

<file path=xl/comments3.xml><?xml version="1.0" encoding="utf-8"?>
<comments xmlns="http://schemas.openxmlformats.org/spreadsheetml/2006/main">
  <authors>
    <author>Ron Naicker</author>
  </authors>
  <commentList>
    <comment ref="H41" authorId="0">
      <text>
        <r>
          <rPr>
            <b/>
            <sz val="8"/>
            <color indexed="81"/>
            <rFont val="Tahoma"/>
          </rPr>
          <t xml:space="preserve">Enter this amount on the Summary page
</t>
        </r>
      </text>
    </comment>
  </commentList>
</comments>
</file>

<file path=xl/comments4.xml><?xml version="1.0" encoding="utf-8"?>
<comments xmlns="http://schemas.openxmlformats.org/spreadsheetml/2006/main">
  <authors>
    <author>Ron Naicker</author>
  </authors>
  <commentList>
    <comment ref="H59" authorId="0">
      <text>
        <r>
          <rPr>
            <b/>
            <sz val="8"/>
            <color indexed="81"/>
            <rFont val="Tahoma"/>
          </rPr>
          <t xml:space="preserve">Enter this amount on the Summary page
</t>
        </r>
      </text>
    </comment>
  </commentList>
</comments>
</file>

<file path=xl/comments5.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<sst xmlns="http://schemas.openxmlformats.org/spreadsheetml/2006/main" count="853" uniqueCount="548">
  <si>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</si>
  <si>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</si>
  <si>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</si>
  <si>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</si>
  <si>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</si>
  <si>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</si>
  <si>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</si>
  <si>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</si>
  <si>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</si>
  <si>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</si>
  <si>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</si>
  <si>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</si>
  <si>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</si>
  <si>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</si>
  <si>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</si>
  <si>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</si>
  <si>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</si>
  <si>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</si>
  <si>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</si>
  <si>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</si>
  <si>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</si>
  <si>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</si>
  <si>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</si>
  <si>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</si>
  <si>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</si>
  <si>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</si>
  <si>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TOTAL FEES DUE</t>
  </si>
  <si>
    <t>NOTE:</t>
  </si>
  <si>
    <t>x</t>
  </si>
  <si>
    <t>CHECKED BY</t>
  </si>
  <si>
    <t>Designation</t>
  </si>
  <si>
    <t>DATE :</t>
  </si>
  <si>
    <t>Signed</t>
  </si>
  <si>
    <t>for</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</si>
  <si>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</si>
  <si>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</si>
  <si>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</si>
  <si>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</si>
  <si>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</si>
  <si>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</si>
  <si>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</si>
  <si>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</si>
  <si>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</si>
  <si>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</si>
  <si>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</si>
  <si>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</si>
  <si>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</si>
  <si>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</si>
  <si>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</si>
  <si>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</si>
  <si>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</si>
  <si>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</si>
  <si>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</si>
  <si>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</si>
  <si>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</si>
  <si>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</si>
  <si>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</si>
  <si>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</si>
  <si>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</si>
  <si>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</si>
  <si>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</si>
  <si>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</si>
  <si>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</si>
  <si>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</si>
  <si>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</si>
  <si>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</si>
  <si>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</si>
  <si>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</si>
  <si>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</si>
  <si>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</si>
  <si>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</si>
  <si>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</si>
  <si>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</si>
  <si>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</si>
  <si>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</si>
  <si>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</si>
  <si>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</si>
  <si>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</si>
  <si>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</si>
  <si>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</si>
  <si>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</si>
  <si>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</si>
  <si>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</si>
  <si>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</si>
  <si>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</si>
  <si>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</si>
  <si>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</si>
  <si>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</si>
  <si>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</si>
  <si>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</si>
  <si>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</si>
  <si>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</si>
  <si>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</si>
  <si>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</si>
  <si>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</si>
  <si>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</si>
  <si>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</si>
  <si>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</si>
  <si>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</si>
  <si>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</si>
  <si>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</si>
  <si>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</si>
  <si>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</si>
  <si>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</si>
  <si>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</si>
  <si>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</si>
  <si>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</si>
  <si>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</si>
  <si>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</si>
  <si>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</si>
  <si>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</si>
  <si>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</si>
  <si>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</si>
  <si>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</si>
  <si>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</si>
  <si>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</si>
  <si>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</si>
  <si>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</si>
  <si>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</si>
  <si>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</si>
  <si>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</si>
  <si>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</si>
  <si>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</si>
  <si>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</si>
  <si>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</si>
  <si>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</si>
  <si>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</si>
  <si>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</si>
  <si>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</si>
  <si>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</si>
  <si>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</si>
  <si>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</si>
  <si>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</si>
  <si>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</si>
  <si>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</si>
  <si>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</si>
  <si>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</si>
  <si>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t>TAX INVOICE</t>
  </si>
  <si>
    <t>CIVIL AND STRUCTURAL ENGINEERING PROJECTS</t>
  </si>
  <si>
    <t xml:space="preserve"> </t>
  </si>
  <si>
    <t>STRUCTURAL ENGINEERING BUILDING PROJECTS</t>
  </si>
  <si>
    <r>
      <t> </t>
    </r>
    <r>
      <rPr>
        <b/>
        <sz val="11"/>
        <rFont val="Arial"/>
        <family val="2"/>
      </rPr>
      <t>Structural:  Engineering projects:</t>
    </r>
  </si>
  <si>
    <t>Preliminary design</t>
  </si>
  <si>
    <t>Design and tender</t>
  </si>
  <si>
    <t>Working drawings</t>
  </si>
  <si>
    <t>Construction</t>
  </si>
  <si>
    <r>
      <t xml:space="preserve">Completion of all </t>
    </r>
    <r>
      <rPr>
        <b/>
        <sz val="11"/>
        <rFont val="Arial"/>
        <family val="2"/>
      </rPr>
      <t xml:space="preserve">consulting engineering </t>
    </r>
    <r>
      <rPr>
        <sz val="11"/>
        <rFont val="Arial"/>
        <family val="2"/>
      </rPr>
      <t>services</t>
    </r>
  </si>
  <si>
    <t>%</t>
  </si>
  <si>
    <t>PAGE 2 OF INVOICE</t>
  </si>
  <si>
    <t>2003 Scales</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</si>
  <si>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</si>
  <si>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</si>
  <si>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</si>
  <si>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</si>
  <si>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</si>
  <si>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</si>
  <si>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</si>
  <si>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TOTAL VALUE OF WORKS :</t>
  </si>
  <si>
    <t>DATE OF INVOICE:</t>
  </si>
  <si>
    <t>DATE OF INVOICE</t>
  </si>
  <si>
    <t>INPUT VALUES FOR WATER AND WASTE WATER TREATMENT WORKS ONLY</t>
  </si>
  <si>
    <t>WCS NO:</t>
  </si>
  <si>
    <t>SUMMARY INVOICE</t>
  </si>
  <si>
    <t>TOTAL BASIC FEE</t>
  </si>
  <si>
    <t>STAGE</t>
  </si>
  <si>
    <t>ADDITIONAL FEE FOR REINFORCED CONCRETE WORK</t>
  </si>
  <si>
    <t>ADDITIONAL FEE FOR STRUCTURAL STEEL WORK</t>
  </si>
  <si>
    <t xml:space="preserve">ADDITIONAL FEE ON REINFORCED CONCRETE </t>
  </si>
  <si>
    <t>ADDITIONAL FEE ON STRUCTURAL STEEL</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</si>
  <si>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</si>
  <si>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</si>
  <si>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t>VALUE FOR CALCULATION PURPOSES</t>
  </si>
  <si>
    <r>
      <t xml:space="preserve">(C) VALUE OF COMPLETED WORK </t>
    </r>
    <r>
      <rPr>
        <b/>
        <sz val="10"/>
        <color indexed="10"/>
        <rFont val="Arial"/>
        <family val="2"/>
      </rPr>
      <t>(STAGE 4 &amp; 5)</t>
    </r>
  </si>
  <si>
    <t>TOTAL VALUE OF ALL WORK BY THE ENGINEER APPROPRIATE TO CLAUSE 18.(1) OF THE GAZETTE</t>
  </si>
  <si>
    <t>SCALE_2003E1</t>
  </si>
  <si>
    <t>SCALE_2003B</t>
  </si>
  <si>
    <t>SCALE_2003E2</t>
  </si>
  <si>
    <t>SCALE_2003E3</t>
  </si>
  <si>
    <t>ENGINEERING PROJECT</t>
  </si>
  <si>
    <t>BASIC FEE:-</t>
  </si>
  <si>
    <t>FEES (b) CONSTRUCTION AND COMPLETION STAGES</t>
  </si>
  <si>
    <t>TOTAL PERCENTAGE BASED PROFESSIONAL FEES DUE (a) + (b)</t>
  </si>
  <si>
    <t>TARGETED PROCUREMENT (Only on Engineering project) (Y/N)</t>
  </si>
  <si>
    <t>AGENT OF THE CLIENT (OHSA) (Only on Engineering project) (Y/N)</t>
  </si>
  <si>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</si>
  <si>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</si>
  <si>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</si>
  <si>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</si>
  <si>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</si>
  <si>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</si>
  <si>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</si>
  <si>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</si>
  <si>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</si>
  <si>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</si>
  <si>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</si>
  <si>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</si>
  <si>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</si>
  <si>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</si>
  <si>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</si>
  <si>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</si>
  <si>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</si>
  <si>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</si>
  <si>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</si>
  <si>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</si>
  <si>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</si>
  <si>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</si>
  <si>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</si>
  <si>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</si>
  <si>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</si>
  <si>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</si>
  <si>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</si>
  <si>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</si>
  <si>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</si>
  <si>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When typing </t>
    </r>
    <r>
      <rPr>
        <b/>
        <sz val="10"/>
        <rFont val="Arial"/>
        <family val="2"/>
      </rPr>
      <t>amounts</t>
    </r>
    <r>
      <rPr>
        <sz val="10"/>
        <rFont val="Arial"/>
        <family val="2"/>
      </rPr>
      <t xml:space="preserve"> only type the value. No "R" in front and no spaces between the numbers.</t>
    </r>
  </si>
  <si>
    <t>DEPARTMENTAL FILE NO:</t>
  </si>
  <si>
    <t>PROJECT MANAGER</t>
  </si>
  <si>
    <t>TELEPHONE NUMBER</t>
  </si>
  <si>
    <t>DPW DRAWING NUMBER</t>
  </si>
  <si>
    <t>DISCIPLINE</t>
  </si>
  <si>
    <t>POSTAL ADDRESS:</t>
  </si>
  <si>
    <t>TELEPHONE &amp; FACSIMILE NUMBERS</t>
  </si>
  <si>
    <t>FACSIMILE NO:</t>
  </si>
  <si>
    <t>COMPANY REGISTRATION NUMBER:</t>
  </si>
  <si>
    <t>FEES CODE (YEAR)</t>
  </si>
  <si>
    <t>CONSULTANT'S INVOICE NUMBER:</t>
  </si>
  <si>
    <t xml:space="preserve">PROJECT MANAGER: </t>
  </si>
  <si>
    <t>Tel</t>
  </si>
  <si>
    <t>Fax</t>
  </si>
  <si>
    <t>DPW FILE NUMBER:</t>
  </si>
  <si>
    <t>DPW WCS NUMBER:</t>
  </si>
  <si>
    <t>WCS NO</t>
  </si>
  <si>
    <r>
      <t xml:space="preserve">PRELIMINARY DESIGN, DESIGN &amp; TENDER AND WORKING DRAWING STAGES. </t>
    </r>
    <r>
      <rPr>
        <b/>
        <i/>
        <sz val="12"/>
        <color indexed="10"/>
        <rFont val="Arial"/>
        <family val="2"/>
      </rPr>
      <t>ALL VALUES MUST INCLUDE RELEVANT PROPORTION OF P&amp;G AND CPA DURING CONSTRUCTION STAGE</t>
    </r>
    <r>
      <rPr>
        <b/>
        <i/>
        <sz val="12"/>
        <rFont val="Arial"/>
        <family val="2"/>
      </rPr>
      <t>.</t>
    </r>
  </si>
  <si>
    <t>ALTERATIONS TO EXISTING FACILITIES NOT AFFECTED BY ANY FACTOR OTHER THAN 1.25</t>
  </si>
  <si>
    <t xml:space="preserve">ALTERATIONS TO EXISTING W. &amp; WW. T. W FACILITIES ALSO AFFECTED BY THE 1.25 FACTOR. </t>
  </si>
  <si>
    <t>FEES (a) PRELIMINARY DESIGN, DESIGN &amp; TENDER AND WORKING DRAWING STAGES</t>
  </si>
  <si>
    <t>ADDITIONAL FEE FOR REINFORCED CONCRETE AND STRUCTURAL STEEL WORK</t>
  </si>
  <si>
    <t>TOTAL PERCENTAGE BASED FEES FOR CONSTRUCTION AND COMPLETION STAGES</t>
  </si>
  <si>
    <t>DATE:</t>
  </si>
  <si>
    <t>MASS CONCRETE FOUNDATIONS, BRICKWORK AND CLADDING NOT AFFECTED BY ANY FACTOR.</t>
  </si>
  <si>
    <t>MASS CONCRETE FOUNDATIONS, BRICKWORK AND CLADDING IN EXISTING FACILITIES AFFECTED BY THE 1.25 FACTOR.</t>
  </si>
  <si>
    <t>TOTAL VALUE OF ALL WATER &amp; WASTE WATER TREATMENT WORK COMPLETED, APPROPRIATE TO CLAUSE 18.(1) OF THE GAZETTE. (Carried over to "Main Input" sheet)</t>
  </si>
  <si>
    <t>ADDITIONAL BASIC FEE FOR STRUCTURAL STEEL. (Clause 18. (4)</t>
  </si>
  <si>
    <t>ADDITIONAL BASIC FEE FOR REINFORCED CONCRETE. (Clause 18. (3)</t>
  </si>
  <si>
    <t>STANDARD BASIC FEE. (Clause 18.(1)</t>
  </si>
  <si>
    <t>TOTAL CONSTRUCTION STAGE FEE FOR WATER &amp; WASTE WATER TREATMENT WORKS</t>
  </si>
  <si>
    <t>MASS CONCRETE FOUNDATIONS, BRICKWORK AND CLADDING IN EXISTING W. &amp; WW. T. W FACILITIES ALSO AFFECTED BY THE 1.25 FACTOR.</t>
  </si>
  <si>
    <t>MASS CONCRETE FOUNDATIONS, BRICKWORK AND CLADDING IN W. &amp; WW. T. W NOT AFFECTED BY ANY OTHER FACTOR</t>
  </si>
  <si>
    <t>WCS</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</si>
  <si>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</si>
  <si>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5dmmmyy i.e. "15aug05" </t>
    </r>
  </si>
  <si>
    <t xml:space="preserve">WCS NO: </t>
  </si>
  <si>
    <t>VALUE OF ALL WORK COMPLETED, APPROPRIATE TO CLAUSE 18.(1) OF THE GAZETTE</t>
  </si>
  <si>
    <t>WORK NOT AFFECTED BY ANY FACTORS.</t>
  </si>
  <si>
    <t>DESIGN FEE FOR WATER &amp; WASTE WATER TREATMENT WORKS</t>
  </si>
  <si>
    <t>FOR WORK NOT AFFECTED BY ANY FACTORS.</t>
  </si>
  <si>
    <r>
      <t xml:space="preserve">PRELIMINARY DESIGN, DESIGN  &amp; TENDER AND WORKING DRAWING STAGES. </t>
    </r>
    <r>
      <rPr>
        <b/>
        <i/>
        <sz val="12"/>
        <color indexed="53"/>
        <rFont val="Arial"/>
        <family val="2"/>
      </rPr>
      <t>ALL VALUES MUST INCLUDE RELEVANT PROPORTION OF P&amp;G &amp; CPA DURING CONSTRUCTION AND ARE ALL AFFECTED BY THE 1.25 ADDITIONAL FEE FACTOR.</t>
    </r>
  </si>
  <si>
    <t>TOTAL VALUE OF ALL WORK BY THE ENGINEER APPROPRIATE TO CLAUSE 18.(1) OF THE GAZETTE (Carried over to Main Input sheet)</t>
  </si>
  <si>
    <t>*NOTE: MASS CONCRETE FOUNDATIONS, BRICKWORK AND CLADDING ARE EXCLUDED HERE AND CALCULATED SEPERATELY DUE TO THE 1/3 COST VALUE AS PER CLAUSE 18.6 OF THE GAZETTE.</t>
  </si>
  <si>
    <t>WORK NOT AFFECTED BY ANY OTHER FACTORS.</t>
  </si>
  <si>
    <r>
      <t xml:space="preserve">REPORT STAGE </t>
    </r>
    <r>
      <rPr>
        <b/>
        <sz val="12"/>
        <color indexed="10"/>
        <rFont val="Arial"/>
        <family val="2"/>
      </rPr>
      <t>(If specifically appointed for this stage only)</t>
    </r>
  </si>
  <si>
    <r>
      <t xml:space="preserve">CONSTRUCTION AND COMPLETION STAGES (INTERIM PAYMENTS)                                                                                                   </t>
    </r>
    <r>
      <rPr>
        <b/>
        <i/>
        <sz val="12"/>
        <color indexed="53"/>
        <rFont val="Arial"/>
        <family val="2"/>
      </rPr>
      <t>ALL VALUES MUST INCLUDE RELEVANT PROPORTION OF P&amp;G AND CPA</t>
    </r>
  </si>
  <si>
    <r>
      <t xml:space="preserve">CONSTRUCTION AND COMPLETION STAGES (INTERIM PAYMENTS). </t>
    </r>
    <r>
      <rPr>
        <b/>
        <i/>
        <sz val="12"/>
        <color indexed="10"/>
        <rFont val="Arial"/>
        <family val="2"/>
      </rPr>
      <t>ALL VALUES MUST INCLUDE RELEVANT PROPORTION OF P&amp;G AND CPA DURING CONSTRUCTION AND ARE ALL AFFECTED BY THE 1.25 ADDITIONAL FEE FACTOR.</t>
    </r>
  </si>
  <si>
    <t xml:space="preserve">PERCENTAGE BASED DESIGN FEE FOR WATER AND WASTE WATER TREATMENT WORKS </t>
  </si>
  <si>
    <t>CELL PHONE NUMBER</t>
  </si>
  <si>
    <t>CONSTRUCTION MONITORING ONLY</t>
  </si>
  <si>
    <t>N</t>
  </si>
  <si>
    <t>Cell</t>
  </si>
  <si>
    <t xml:space="preserve"> FEE FOR CIVIL/STRUCTURAL ENGINEERING SERVICES: </t>
  </si>
  <si>
    <t>WATER AND WASTE WATER TREATMENT WORKS</t>
  </si>
  <si>
    <t>1. VALUE OF REINFORCED CONCRETE WORK APPROPRIATE TO CLAUSE 18 (3) OF THE GAZETTE.</t>
  </si>
  <si>
    <t>2. VALUE OF ALL STRUCTURAL STEEL WORK APPROPRIATE TO CLAUSE 18. (4) OF THE GAZETTE</t>
  </si>
  <si>
    <t xml:space="preserve">1. *VALUE OF WORK NOT AFFECTED BY ANY FACTORS </t>
  </si>
  <si>
    <t>2. *VALUE OF ALL ALTERATIONS TO EXISTING FACILITIES NOT AFFECTED BY ANY FACTOR OTHER THAN 1.25.</t>
  </si>
  <si>
    <t>1. *VALUE OF WORK COMPLETED NOT AFFECTED BY ANY FACTORS</t>
  </si>
  <si>
    <t>2. *VALUE OF ALL ALTERATIONS TO EXISTING FACILITIES COMPLETED NOT AFFECTED BY ANY FACTOR OTHER THAN 1.25.</t>
  </si>
  <si>
    <t>1. VALUE OF REINFORCED CONCRETE WORK COMPLETED APPROPRIATE TO CLAUSE 18 (3) OF THE GAZETTE.</t>
  </si>
  <si>
    <t>2. VALUE OF WORK ON STRUCTURAL STEEL WORK COMPLETED APPROPRIATE TO CLAUSE 18. (4) OF THE GAZETTE</t>
  </si>
  <si>
    <t>1. * VALUE OF WATER &amp; WASTE WATER TREATMENT WORKS NOT AFFECTED BY OTHER FACTORS.</t>
  </si>
  <si>
    <t>1. * VALUE OF COMPLETED WATER &amp; WASTE WATER TREATMENT WORKS NOT AFFECTED BY OTHER FACTORS.</t>
  </si>
  <si>
    <t>ESTIMATES OR TENDER VALUES</t>
  </si>
  <si>
    <t>TOTAL FOR PRELIMINARY DESIGN, DESIGN &amp; TENDER  AND WORKING DRAWING STAGES (a)</t>
  </si>
  <si>
    <t>TOTAL FOR CONSTRUCTION AND COMPLETION STAGES (b)</t>
  </si>
  <si>
    <t>FEES ( c) TARGETED/PREFERENTIAL PROCUREMENT</t>
  </si>
  <si>
    <t>PRINCIPAL AGENT FEES</t>
  </si>
  <si>
    <r>
      <t xml:space="preserve">TOTAL COST OF THE WORKS COMPRISING THE PROJECT, INCLUDING P&amp;G AND CPA. </t>
    </r>
    <r>
      <rPr>
        <b/>
        <sz val="10"/>
        <color indexed="10"/>
        <rFont val="Arial"/>
        <family val="2"/>
      </rPr>
      <t>(Only when the engineer is appointed as principal agent)</t>
    </r>
  </si>
  <si>
    <r>
      <t xml:space="preserve">TOTAL COST OF THE WORKS COMPRISING THE PROJECT COMPLETED, DURING CONSTRUCTION &amp; COMPLETION STAGES. </t>
    </r>
    <r>
      <rPr>
        <b/>
        <sz val="10"/>
        <color indexed="10"/>
        <rFont val="Arial"/>
        <family val="2"/>
      </rPr>
      <t>(Only when the engineer is appointed as principal agent)</t>
    </r>
  </si>
  <si>
    <t>TOTAL VALUE OF WATER &amp; WASTEWATER TREATMENT WORKS AFFECTED BY THE 1.25 FACTOR. (Carried over from the "WTW Input" sheet)</t>
  </si>
  <si>
    <t>TOTAL VALUE OF WATER &amp; WASTEWATER TREATMENT WORKS COMPLETED AFFECTED BY THE 1.25 FACTOR. (Carried over from the "WTW Input" sheet).</t>
  </si>
  <si>
    <t>2. * VALUE OF ALL COMPLETED ALTERATIONS TO EXISTING W. &amp; WW. T. W AFFECTED BY THE  1.25. FACTOR.</t>
  </si>
  <si>
    <t>2. * VALUE OF ALL ALTERATIONS TO EXISTING W. &amp; WW. T. W ALSO AFFECTED BY THE  1.25. FACTOR.</t>
  </si>
  <si>
    <t>PAYMENT NO</t>
  </si>
  <si>
    <t>1</t>
  </si>
  <si>
    <t>CARRIED OVER</t>
  </si>
  <si>
    <t>38</t>
  </si>
  <si>
    <t>ATTACHED TO CLAIM NO</t>
  </si>
  <si>
    <t>Typing Duplicating &amp; Printing TOTAL Excl VAT</t>
  </si>
  <si>
    <t xml:space="preserve"> Report: Time Based fees Total Excl VAT</t>
  </si>
  <si>
    <t xml:space="preserve">CONSTRUCTION MONITORING  &amp; OTHER </t>
  </si>
  <si>
    <t>Construction monitoring &amp; Other: Time Based fees Total Excl VAT</t>
  </si>
  <si>
    <t>Travelling &amp; Public Transport Total Excl VAT</t>
  </si>
  <si>
    <t>TRAVELLING TIME</t>
  </si>
  <si>
    <t>INPUT ALL INFORMATION FOR WHOLE PROJECT</t>
  </si>
  <si>
    <t>Site Staff &amp; Other Charges Total Excl VAT</t>
  </si>
  <si>
    <r>
      <t>Additional Construction Monitoring</t>
    </r>
    <r>
      <rPr>
        <sz val="10"/>
        <rFont val="Arial"/>
        <family val="2"/>
      </rPr>
      <t>: A separately motivated fee is mentioned but not determined. This can be a separately calculated fee with the calculations shown on the Time Base sheet</t>
    </r>
  </si>
  <si>
    <t>INPUT ALL INFORMATION FOR THE WHOLE PROJECT</t>
  </si>
  <si>
    <t>Travelling Time Total Excl VAT</t>
  </si>
  <si>
    <t>NOTE: ALL ITEMS MUST EXCLUDE VAT</t>
  </si>
  <si>
    <t>NOTE: ALL ITEMS MUST INCLUDE VAT</t>
  </si>
  <si>
    <t>Construction monitoring : Time Based fees Total</t>
  </si>
  <si>
    <t>Travelling expenses Total</t>
  </si>
  <si>
    <t>FEES (d) CLAIM FOR "AGENT OF THE CLIENT"</t>
  </si>
  <si>
    <t>FEES (e):  TIME BASED</t>
  </si>
  <si>
    <t xml:space="preserve">FEES (f) EXPENSES AND COSTS (DISBURSEMENTS) </t>
  </si>
  <si>
    <t>TOTAL PERCENTAGE BASED PROFESSIONAL FEES DUE (a) + (b) + ( c) + (d)</t>
  </si>
  <si>
    <t>TOTAL FEES (e) TIME BASED</t>
  </si>
  <si>
    <t>TOTAL FEES (f) EXPENSES AND COSTS (DISBURSEMENTS)</t>
  </si>
  <si>
    <t>3. VALUE OF BRICKWORK AND WALL FOUNDATIONS AND CLADDING IN W. &amp; WW. T. W.</t>
  </si>
  <si>
    <t>4. VALUE OF BRICKWORK AND WALL  FOUNDATIONS AND CLADDING IN EXISTING W. &amp; WW. T. W AFFECTED BY THE 1.25 FACTOR.</t>
  </si>
  <si>
    <t>4. VALUE OF BRICKWORK AND WALL  FOUNDATIONS AND CLADDING IN EXISTING FACILITIES AFFECTED BY THE 1.25 FACTOR ONLY.</t>
  </si>
  <si>
    <t>3. VALUE OF BRICKWORK AND WALL FOUNDATIONS AND CLADDING NOT AFFECTED BY ANY FACTORS.</t>
  </si>
  <si>
    <t>3. VALUE OF COMPLETED BRICKWORK AND WALL FOUNDATIONS AND CLADDING NOT AFFECTED BY ANY FACTORS.</t>
  </si>
  <si>
    <t>3. VALUE OF COMPLETED BRICKWORK AND WALL FOUNDATIONS AND CLADDING IN W. &amp; WW. T. W.</t>
  </si>
  <si>
    <t>4. VALUE OF COMPLETED BRICKWORK AND WALL FOUNDATIONS AND CLADDING IN EXISTING W. &amp; WW. T. W AFFECTED BY THE 1.25 FACTOR.</t>
  </si>
  <si>
    <t>4. VALUE OF COMPLETED BRICKWORK AND WALL FOUNDATIONS AND CLADDING IN EXISTING FACILITIES AFFECTED BY THE 1.25 FACTOR ONLY.</t>
  </si>
  <si>
    <t>ALL ITEMS MUST EXCLUDE VAT</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</si>
  <si>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</si>
  <si>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Other</t>
    </r>
  </si>
  <si>
    <t>Hours claimed</t>
  </si>
  <si>
    <r>
      <t>*</t>
    </r>
    <r>
      <rPr>
        <b/>
        <sz val="12"/>
        <color indexed="10"/>
        <rFont val="Arial"/>
        <family val="2"/>
      </rPr>
      <t>NOTE: MASS CONCRETE FOUNDATIONS, BRICKWORK AND CLADDING ARE EXCLUDED HERE AND CALCULATED SEPARATELY DUE TO THE 1/3 COST VALUE AS PER CLAUSE 18.6 OF THE GAZETTE.</t>
    </r>
  </si>
  <si>
    <t>TOTAL VALUE OF REINFORCED CONCRETE:</t>
  </si>
  <si>
    <t>TOTAL VALUE OF STRUCTURAL STEEL:</t>
  </si>
  <si>
    <t>TOTAL PERCENTAGE BASED FEE FOR PRELIMINARY DESIGN, DESIGN &amp; TENDER AND WORKING DRAWING STAGES</t>
  </si>
  <si>
    <t>PLUS NON TAXABLE EXPENSES</t>
  </si>
  <si>
    <t>BASIC FEE:</t>
  </si>
  <si>
    <t>PERCENTAGE BASED FEE FOR CONSTRUCTION AND COMPLETION STAGES FOR W &amp; WW TREATMENT WORKS</t>
  </si>
  <si>
    <t>Site Staff &amp; Other Charges Total Incl VAT</t>
  </si>
  <si>
    <t>CIVIL &amp; STRUCTURAL ENGINEERING SERVICE</t>
  </si>
  <si>
    <t>Total Previous Payments  Received for this item</t>
  </si>
  <si>
    <t>Non-taxable Expenses Total for this invoice</t>
  </si>
  <si>
    <t>TOTAL AMOUNT PAID, (Incl VAT &amp; Non Taxable)</t>
  </si>
  <si>
    <t>TOTAL AMOUNT PAID, (Excl  VAT, Excl Non Taxable)</t>
  </si>
  <si>
    <t>TOTAL AMOUNT PAID (Excl VAT)</t>
  </si>
  <si>
    <t>TOTAL NON-TAXABLE AMOUNT PAID</t>
  </si>
  <si>
    <t>PERCENTAGE OF STAGE COMPLETED</t>
  </si>
  <si>
    <t>APPORTIONMENT OF THE DESIGN STAGE</t>
  </si>
  <si>
    <t xml:space="preserve">Stage </t>
  </si>
  <si>
    <t>Description</t>
  </si>
  <si>
    <t>Apportionment</t>
  </si>
  <si>
    <t>Progress</t>
  </si>
  <si>
    <t>Factor</t>
  </si>
  <si>
    <t>Stage 1</t>
  </si>
  <si>
    <t>Stage 2</t>
  </si>
  <si>
    <t>Stage 3</t>
  </si>
  <si>
    <t>PRINCIPAL AGENT (Only on Engineering project) (Y/N)</t>
  </si>
  <si>
    <t>PRELIMINARY DESIGN</t>
  </si>
  <si>
    <t>ESTIMATES ONLY</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</si>
  <si>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</si>
  <si>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</si>
  <si>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</si>
  <si>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</si>
  <si>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</si>
  <si>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</si>
  <si>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</si>
  <si>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</si>
  <si>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</si>
  <si>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</si>
  <si>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</si>
  <si>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</si>
  <si>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</si>
  <si>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</si>
  <si>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</si>
  <si>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</si>
  <si>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</si>
  <si>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ANNEXURE A3</t>
  </si>
  <si>
    <t>SUMMARY  OF  FEE  ACCOUNT</t>
  </si>
  <si>
    <t>CLAIM No  :</t>
  </si>
  <si>
    <t>:</t>
  </si>
  <si>
    <t xml:space="preserve"> Name of Service</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</si>
  <si>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</si>
  <si>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</si>
  <si>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</si>
  <si>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</si>
  <si>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</si>
  <si>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</si>
  <si>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</si>
  <si>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</si>
  <si>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</si>
  <si>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</si>
  <si>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</si>
  <si>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</si>
  <si>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</si>
  <si>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</si>
  <si>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</si>
  <si>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</si>
  <si>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</si>
  <si>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</si>
  <si>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</si>
  <si>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</si>
  <si>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</si>
  <si>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</si>
  <si>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</si>
  <si>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</si>
  <si>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</si>
  <si>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</si>
  <si>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</si>
  <si>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</si>
  <si>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</si>
  <si>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</si>
  <si>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</si>
  <si>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</si>
  <si>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</si>
  <si>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</si>
  <si>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</si>
  <si>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</si>
  <si>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</si>
  <si>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</si>
  <si>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</si>
  <si>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</si>
  <si>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</si>
  <si>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</si>
  <si>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</si>
  <si>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</si>
  <si>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</si>
  <si>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</si>
  <si>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</si>
  <si>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PLEASE READ THE NOTES (1st SHEET) BEFORE STARTING TO POPULATE THE SHEETS. COMPLETE ALL YELLOW CELLS!!!"</t>
  </si>
  <si>
    <t>Version 1.1  2012-10</t>
  </si>
  <si>
    <t>PREVIOUS CLAIMS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</si>
  <si>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</si>
  <si>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</si>
  <si>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</si>
  <si>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</si>
  <si>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</si>
  <si>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</si>
  <si>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</si>
  <si>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</si>
  <si>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</si>
  <si>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</si>
  <si>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</si>
  <si>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</si>
  <si>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</si>
  <si>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</si>
  <si>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</si>
  <si>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</si>
  <si>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</si>
  <si>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</si>
  <si>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</si>
  <si>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</si>
  <si>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</si>
  <si>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</si>
  <si>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</si>
  <si>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</si>
  <si>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</si>
  <si>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</si>
  <si>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</si>
  <si>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</si>
  <si>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</si>
  <si>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</si>
  <si>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</si>
  <si>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</si>
  <si>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</si>
  <si>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</si>
  <si>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</si>
  <si>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</si>
  <si>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</si>
  <si>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</si>
  <si>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</si>
  <si>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</si>
  <si>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</si>
  <si>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</si>
  <si>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</si>
  <si>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</si>
  <si>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</si>
  <si>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</si>
  <si>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</si>
  <si>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</si>
  <si>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</si>
  <si>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</si>
  <si>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</si>
  <si>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</si>
  <si>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</si>
  <si>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</si>
  <si>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</si>
  <si>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</si>
  <si>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</si>
  <si>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</si>
  <si>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</si>
  <si>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</si>
  <si>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</si>
  <si>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</si>
  <si>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</si>
  <si>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</si>
  <si>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</si>
  <si>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</si>
  <si>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</si>
  <si>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</si>
  <si>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</si>
  <si>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</si>
  <si>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</si>
  <si>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</si>
  <si>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</si>
  <si>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</si>
  <si>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</si>
  <si>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</si>
  <si>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</si>
  <si>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</si>
  <si>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</si>
  <si>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</si>
  <si>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</si>
  <si>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</si>
  <si>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</si>
  <si>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</si>
  <si>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</si>
  <si>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</si>
  <si>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</si>
  <si>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</si>
  <si>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</si>
  <si>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</si>
  <si>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</si>
  <si>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</si>
  <si>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</si>
  <si>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</si>
  <si>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</si>
  <si>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</si>
  <si>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</si>
  <si>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</si>
  <si>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</si>
  <si>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</si>
  <si>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</si>
  <si>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</si>
  <si>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</si>
  <si>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</si>
  <si>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</si>
  <si>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</si>
  <si>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</si>
  <si>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</si>
  <si>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</si>
  <si>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</si>
  <si>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</si>
  <si>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</si>
  <si>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</si>
  <si>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</si>
  <si>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</si>
  <si>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</si>
  <si>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CLAIM NO</t>
  </si>
  <si>
    <t>3. Subsistence Charges [See your letter of appointment. Use either Table 4 or Table 5, not both]</t>
  </si>
  <si>
    <t>Toll gate &amp; Parking</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</si>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</sst>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R&quot;\ #,##0;[Red]&quot;R&quot;\ \-#,##0"/>
    <numFmt numFmtId="7" formatCode="&quot;R&quot;\ #,##0.00;&quot;R&quot;\ \-#,##0.00"/>
    <numFmt numFmtId="44" formatCode="_ &quot;R&quot;\ * #,##0.00_ ;_ &quot;R&quot;\ * \-#,##0.00_ ;_ &quot;R&quot;\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R-1C09]\ #,##0.00"/>
    <numFmt numFmtId="172" formatCode="#,##0.0000000000000"/>
    <numFmt numFmtId="173" formatCode="&quot;R&quot;\ #,##0"/>
    <numFmt numFmtId="174" formatCode="General_)"/>
    <numFmt numFmtId="175" formatCode="0.0"/>
    <numFmt numFmtId="176" formatCode="dd\ mmmm\ yyyy"/>
    <numFmt numFmtId="177" formatCode="0.000"/>
    <numFmt numFmtId="178" formatCode="dd/mmm/yy"/>
    <numFmt numFmtId="179" formatCode="00"/>
    <numFmt numFmtId="180" formatCode="dd\-mmm\-yyyy"/>
    <numFmt numFmtId="181" formatCode="000000"/>
  </numFmts>
  <fonts count="111" x14ac:knownFonts="1">
    <font>
      <sz val="12"/>
      <name val="Courier"/>
    </font>
    <font>
      <sz val="10"/>
      <name val="Arial"/>
    </font>
    <font>
      <sz val="10"/>
      <name val="Arial"/>
    </font>
    <font>
      <sz val="1"/>
      <color indexed="8"/>
      <name val="Courier"/>
    </font>
    <font>
      <b/>
      <sz val="1"/>
      <color indexed="8"/>
      <name val="Courier"/>
    </font>
    <font>
      <sz val="10"/>
      <name val="Arial"/>
      <family val="2"/>
    </font>
    <font>
      <sz val="10"/>
      <color indexed="8"/>
      <name val="Arial"/>
      <family val="2"/>
    </font>
    <font>
      <b/>
      <sz val="10"/>
      <color indexed="8"/>
      <name val="Arial"/>
      <family val="2"/>
    </font>
    <font>
      <b/>
      <sz val="10"/>
      <name val="Arial"/>
      <family val="2"/>
    </font>
    <font>
      <i/>
      <sz val="1"/>
      <color indexed="8"/>
      <name val="Courier"/>
    </font>
    <font>
      <i/>
      <sz val="10"/>
      <color indexed="8"/>
      <name val="Arial"/>
      <family val="2"/>
    </font>
    <font>
      <sz val="12"/>
      <color indexed="10"/>
      <name val="Arial"/>
      <family val="2"/>
    </font>
    <font>
      <sz val="10"/>
      <name val="Courier"/>
    </font>
    <font>
      <sz val="8"/>
      <color indexed="81"/>
      <name val="Tahoma"/>
    </font>
    <font>
      <b/>
      <sz val="8"/>
      <color indexed="81"/>
      <name val="Tahoma"/>
    </font>
    <font>
      <sz val="10"/>
      <name val="Arial Narrow"/>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ont>
    <font>
      <b/>
      <sz val="11"/>
      <color indexed="10"/>
      <name val="Arial"/>
      <family val="2"/>
    </font>
    <font>
      <sz val="12"/>
      <color indexed="10"/>
      <name val="Arial Narrow"/>
      <family val="2"/>
    </font>
    <font>
      <sz val="12"/>
      <color indexed="12"/>
      <name val="Arial"/>
    </font>
    <font>
      <sz val="12"/>
      <color indexed="8"/>
      <name val="Arial Narrow"/>
      <family val="2"/>
    </font>
    <font>
      <b/>
      <sz val="15"/>
      <name val="Arial"/>
      <family val="2"/>
    </font>
    <font>
      <sz val="10"/>
      <color indexed="10"/>
      <name val="Arial"/>
      <family val="2"/>
    </font>
    <font>
      <sz val="10"/>
      <color indexed="18"/>
      <name val="Arial"/>
      <family val="2"/>
    </font>
    <font>
      <b/>
      <sz val="12"/>
      <name val="Courier"/>
    </font>
    <font>
      <b/>
      <sz val="12"/>
      <color indexed="10"/>
      <name val="Arial"/>
      <family val="2"/>
    </font>
    <font>
      <b/>
      <sz val="16"/>
      <color indexed="17"/>
      <name val="Arial"/>
      <family val="2"/>
    </font>
    <font>
      <b/>
      <i/>
      <sz val="12"/>
      <color indexed="10"/>
      <name val="Arial"/>
      <family val="2"/>
    </font>
    <font>
      <i/>
      <sz val="10"/>
      <name val="Arial"/>
      <family val="2"/>
    </font>
    <font>
      <b/>
      <i/>
      <sz val="10"/>
      <name val="Arial"/>
      <family val="2"/>
    </font>
    <font>
      <b/>
      <u/>
      <sz val="10"/>
      <color indexed="8"/>
      <name val="Arial"/>
      <family val="2"/>
    </font>
    <font>
      <b/>
      <i/>
      <sz val="14"/>
      <color indexed="8"/>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24"/>
      <color indexed="10"/>
      <name val="Arial"/>
      <family val="2"/>
    </font>
    <font>
      <b/>
      <sz val="14"/>
      <color indexed="12"/>
      <name val="Arial"/>
      <family val="2"/>
    </font>
    <font>
      <sz val="14"/>
      <name val="Courier"/>
    </font>
    <font>
      <b/>
      <sz val="18"/>
      <color indexed="10"/>
      <name val="Arial"/>
      <family val="2"/>
    </font>
    <font>
      <sz val="14"/>
      <name val="Arial"/>
      <family val="2"/>
    </font>
    <font>
      <b/>
      <sz val="14"/>
      <name val="Arial"/>
      <family val="2"/>
    </font>
    <font>
      <b/>
      <sz val="12"/>
      <color indexed="8"/>
      <name val="Arial"/>
      <family val="2"/>
    </font>
    <font>
      <sz val="12"/>
      <color indexed="12"/>
      <name val="Arial"/>
      <family val="2"/>
    </font>
    <font>
      <b/>
      <sz val="10"/>
      <color indexed="12"/>
      <name val="Arial"/>
      <family val="2"/>
    </font>
    <font>
      <b/>
      <sz val="16"/>
      <color indexed="12"/>
      <name val="Arial"/>
      <family val="2"/>
    </font>
    <font>
      <sz val="16"/>
      <name val="Arial"/>
      <family val="2"/>
    </font>
    <font>
      <b/>
      <u/>
      <sz val="14"/>
      <color indexed="12"/>
      <name val="Arial"/>
      <family val="2"/>
    </font>
    <font>
      <b/>
      <sz val="12"/>
      <color indexed="12"/>
      <name val="Arial"/>
      <family val="2"/>
    </font>
    <font>
      <b/>
      <sz val="11"/>
      <color indexed="8"/>
      <name val="Arial"/>
      <family val="2"/>
    </font>
    <font>
      <b/>
      <sz val="22"/>
      <color indexed="10"/>
      <name val="Arial"/>
      <family val="2"/>
    </font>
    <font>
      <b/>
      <u/>
      <sz val="16"/>
      <color indexed="10"/>
      <name val="Arial"/>
      <family val="2"/>
    </font>
    <font>
      <sz val="12"/>
      <color indexed="8"/>
      <name val="Arial"/>
      <family val="2"/>
    </font>
    <font>
      <b/>
      <u/>
      <sz val="11"/>
      <color indexed="8"/>
      <name val="Arial"/>
      <family val="2"/>
    </font>
    <font>
      <b/>
      <sz val="11"/>
      <color indexed="12"/>
      <name val="Arial"/>
      <family val="2"/>
    </font>
    <font>
      <i/>
      <sz val="11"/>
      <name val="Arial"/>
      <family val="2"/>
    </font>
    <font>
      <b/>
      <i/>
      <sz val="11"/>
      <name val="Arial"/>
      <family val="2"/>
    </font>
    <font>
      <i/>
      <sz val="11"/>
      <color indexed="12"/>
      <name val="Arial"/>
      <family val="2"/>
    </font>
    <font>
      <b/>
      <u/>
      <sz val="11"/>
      <name val="Arial"/>
      <family val="2"/>
    </font>
    <font>
      <sz val="10"/>
      <color indexed="81"/>
      <name val="Tahoma"/>
      <family val="2"/>
    </font>
    <font>
      <i/>
      <u/>
      <sz val="12"/>
      <name val="Arial"/>
      <family val="2"/>
    </font>
    <font>
      <sz val="22"/>
      <name val="Arial"/>
      <family val="2"/>
    </font>
    <font>
      <i/>
      <sz val="12"/>
      <color indexed="8"/>
      <name val="Arial"/>
      <family val="2"/>
    </font>
    <font>
      <b/>
      <i/>
      <sz val="14"/>
      <color indexed="12"/>
      <name val="Arial"/>
      <family val="2"/>
    </font>
    <font>
      <b/>
      <sz val="14"/>
      <color indexed="10"/>
      <name val="Arial"/>
      <family val="2"/>
    </font>
    <font>
      <sz val="18"/>
      <name val="Arial"/>
      <family val="2"/>
    </font>
    <font>
      <i/>
      <sz val="14"/>
      <name val="Arial"/>
      <family val="2"/>
    </font>
    <font>
      <sz val="18"/>
      <color indexed="10"/>
      <name val="Arial"/>
      <family val="2"/>
    </font>
    <font>
      <sz val="22"/>
      <color indexed="10"/>
      <name val="Arial"/>
      <family val="2"/>
    </font>
    <font>
      <b/>
      <u/>
      <sz val="12"/>
      <name val="Arial"/>
      <family val="2"/>
    </font>
    <font>
      <sz val="16"/>
      <name val="Courier"/>
    </font>
    <font>
      <u/>
      <sz val="16"/>
      <name val="Arial"/>
      <family val="2"/>
    </font>
    <font>
      <b/>
      <sz val="18"/>
      <color indexed="12"/>
      <name val="Arial"/>
      <family val="2"/>
    </font>
    <font>
      <b/>
      <u/>
      <sz val="14"/>
      <color indexed="10"/>
      <name val="Arial"/>
      <family val="2"/>
    </font>
    <font>
      <b/>
      <sz val="10"/>
      <color indexed="81"/>
      <name val="Tahoma"/>
      <family val="2"/>
    </font>
    <font>
      <sz val="9"/>
      <name val="Arial"/>
      <family val="2"/>
    </font>
    <font>
      <b/>
      <u/>
      <sz val="12"/>
      <color indexed="10"/>
      <name val="Arial"/>
      <family val="2"/>
    </font>
    <font>
      <b/>
      <sz val="18"/>
      <name val="Arial"/>
      <family val="2"/>
    </font>
    <font>
      <b/>
      <u/>
      <sz val="11"/>
      <color indexed="10"/>
      <name val="Arial"/>
      <family val="2"/>
    </font>
    <font>
      <sz val="12"/>
      <color indexed="12"/>
      <name val="Courier"/>
    </font>
    <font>
      <sz val="12"/>
      <name val="Courier"/>
    </font>
    <font>
      <sz val="8"/>
      <color indexed="10"/>
      <name val="Tahoma"/>
      <family val="2"/>
    </font>
    <font>
      <b/>
      <sz val="22"/>
      <color indexed="57"/>
      <name val="Arial"/>
      <family val="2"/>
    </font>
    <font>
      <b/>
      <sz val="12"/>
      <color indexed="57"/>
      <name val="Courier"/>
    </font>
    <font>
      <b/>
      <sz val="11"/>
      <color indexed="10"/>
      <name val="Arial Narrow"/>
      <family val="2"/>
    </font>
    <font>
      <sz val="12"/>
      <color indexed="10"/>
      <name val="Courier"/>
    </font>
    <font>
      <sz val="11"/>
      <color indexed="10"/>
      <name val="Arial"/>
      <family val="2"/>
    </font>
    <font>
      <u/>
      <sz val="12"/>
      <color rgb="FFFF0000"/>
      <name val="Arial"/>
      <family val="2"/>
    </font>
    <font>
      <u/>
      <sz val="12"/>
      <name val="Arial"/>
      <family val="2"/>
    </font>
    <font>
      <b/>
      <sz val="10"/>
      <name val="Courier"/>
      <family val="3"/>
    </font>
    <font>
      <b/>
      <i/>
      <sz val="10"/>
      <color rgb="FFFF0000"/>
      <name val="Arial"/>
      <family val="2"/>
    </font>
    <font>
      <b/>
      <u/>
      <sz val="14"/>
      <name val="Arial"/>
      <family val="2"/>
    </font>
    <font>
      <b/>
      <sz val="12"/>
      <name val="Courier"/>
      <family val="3"/>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Horizontal">
        <fgColor indexed="9"/>
      </patternFill>
    </fill>
    <fill>
      <patternFill patternType="solid">
        <fgColor indexed="22"/>
        <bgColor indexed="64"/>
      </patternFill>
    </fill>
    <fill>
      <patternFill patternType="solid">
        <fgColor indexed="43"/>
        <bgColor indexed="9"/>
      </patternFill>
    </fill>
    <fill>
      <patternFill patternType="lightTrellis"/>
    </fill>
    <fill>
      <patternFill patternType="solid">
        <fgColor indexed="13"/>
        <bgColor indexed="64"/>
      </patternFill>
    </fill>
    <fill>
      <patternFill patternType="solid">
        <fgColor indexed="11"/>
        <bgColor indexed="64"/>
      </patternFill>
    </fill>
    <fill>
      <patternFill patternType="solid">
        <fgColor indexed="41"/>
        <bgColor indexed="64"/>
      </patternFill>
    </fill>
    <fill>
      <patternFill patternType="solid">
        <fgColor indexed="47"/>
        <bgColor indexed="64"/>
      </patternFill>
    </fill>
    <fill>
      <patternFill patternType="solid">
        <fgColor theme="0" tint="-4.9989318521683403E-2"/>
        <bgColor indexed="64"/>
      </patternFill>
    </fill>
  </fills>
  <borders count="197">
    <border>
      <left/>
      <right/>
      <top/>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diagonal/>
    </border>
    <border>
      <left style="double">
        <color indexed="64"/>
      </left>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medium">
        <color indexed="64"/>
      </top>
      <bottom/>
      <diagonal/>
    </border>
    <border>
      <left style="thin">
        <color indexed="64"/>
      </left>
      <right/>
      <top style="double">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double">
        <color indexed="64"/>
      </left>
      <right/>
      <top style="dotted">
        <color indexed="64"/>
      </top>
      <bottom style="dotted">
        <color indexed="64"/>
      </bottom>
      <diagonal/>
    </border>
    <border>
      <left style="thin">
        <color indexed="64"/>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top style="dotted">
        <color indexed="64"/>
      </top>
      <bottom style="dotted">
        <color indexed="64"/>
      </bottom>
      <diagonal/>
    </border>
    <border>
      <left/>
      <right style="double">
        <color indexed="64"/>
      </right>
      <top style="double">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tted">
        <color indexed="64"/>
      </top>
      <bottom/>
      <diagonal/>
    </border>
    <border>
      <left style="thin">
        <color indexed="64"/>
      </left>
      <right/>
      <top/>
      <bottom style="medium">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right style="double">
        <color indexed="64"/>
      </right>
      <top/>
      <bottom style="thin">
        <color indexed="64"/>
      </bottom>
      <diagonal/>
    </border>
    <border>
      <left/>
      <right/>
      <top style="medium">
        <color indexed="64"/>
      </top>
      <bottom style="medium">
        <color indexed="64"/>
      </bottom>
      <diagonal/>
    </border>
    <border>
      <left style="thin">
        <color indexed="64"/>
      </left>
      <right style="double">
        <color indexed="64"/>
      </right>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medium">
        <color indexed="64"/>
      </top>
      <bottom/>
      <diagonal/>
    </border>
    <border>
      <left/>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right style="thin">
        <color indexed="64"/>
      </right>
      <top style="thin">
        <color indexed="64"/>
      </top>
      <bottom style="double">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bottom style="dotted">
        <color indexed="64"/>
      </bottom>
      <diagonal/>
    </border>
    <border>
      <left/>
      <right style="double">
        <color indexed="64"/>
      </right>
      <top/>
      <bottom style="dotted">
        <color indexed="64"/>
      </bottom>
      <diagonal/>
    </border>
    <border>
      <left style="thin">
        <color indexed="64"/>
      </left>
      <right style="medium">
        <color indexed="64"/>
      </right>
      <top style="thin">
        <color indexed="64"/>
      </top>
      <bottom/>
      <diagonal/>
    </border>
    <border>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thin">
        <color indexed="64"/>
      </right>
      <top style="dotted">
        <color indexed="64"/>
      </top>
      <bottom style="hair">
        <color indexed="64"/>
      </bottom>
      <diagonal/>
    </border>
    <border>
      <left/>
      <right style="thin">
        <color indexed="64"/>
      </right>
      <top style="dotted">
        <color indexed="64"/>
      </top>
      <bottom style="dotted">
        <color indexed="64"/>
      </bottom>
      <diagonal/>
    </border>
    <border>
      <left/>
      <right style="thin">
        <color indexed="64"/>
      </right>
      <top style="double">
        <color indexed="64"/>
      </top>
      <bottom style="dotted">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tted">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s>
  <cellStyleXfs count="17">
    <xf numFmtId="0" fontId="0" fillId="0" borderId="0"/>
    <xf numFmtId="44" fontId="2" fillId="0" borderId="0" applyFont="0" applyFill="0" applyBorder="0" applyAlignment="0" applyProtection="0"/>
    <xf numFmtId="168"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6" fontId="3" fillId="0" borderId="0">
      <protection locked="0"/>
    </xf>
    <xf numFmtId="167" fontId="4" fillId="0" borderId="0">
      <protection locked="0"/>
    </xf>
    <xf numFmtId="167" fontId="4" fillId="0" borderId="0">
      <protection locked="0"/>
    </xf>
    <xf numFmtId="0" fontId="27" fillId="0" borderId="0"/>
    <xf numFmtId="0" fontId="15" fillId="0" borderId="0"/>
    <xf numFmtId="9" fontId="2" fillId="0" borderId="0" applyFont="0" applyFill="0" applyBorder="0" applyAlignment="0" applyProtection="0"/>
    <xf numFmtId="167" fontId="3" fillId="0" borderId="1">
      <protection locked="0"/>
    </xf>
  </cellStyleXfs>
  <cellXfs count="1658">
    <xf numFmtId="0" fontId="0" fillId="0" borderId="0" xfId="0"/>
    <xf numFmtId="0" fontId="6" fillId="0" borderId="0" xfId="0" applyFont="1" applyFill="1" applyBorder="1" applyProtection="1"/>
    <xf numFmtId="0" fontId="0" fillId="0" borderId="0" xfId="0" applyBorder="1"/>
    <xf numFmtId="0" fontId="0" fillId="0" borderId="2" xfId="0" applyBorder="1"/>
    <xf numFmtId="172" fontId="0" fillId="0" borderId="0" xfId="0" applyNumberFormat="1"/>
    <xf numFmtId="0" fontId="8" fillId="0" borderId="0" xfId="0" applyFont="1" applyBorder="1" applyAlignment="1">
      <alignment horizontal="right"/>
    </xf>
    <xf numFmtId="0" fontId="8" fillId="0" borderId="5" xfId="0" applyFont="1" applyBorder="1" applyAlignment="1">
      <alignment horizontal="right"/>
    </xf>
    <xf numFmtId="0" fontId="17" fillId="0" borderId="6" xfId="0" applyFont="1" applyBorder="1" applyAlignment="1">
      <alignment horizontal="left"/>
    </xf>
    <xf numFmtId="0" fontId="17" fillId="0" borderId="7" xfId="0" applyFont="1" applyBorder="1" applyAlignment="1">
      <alignment horizontal="left"/>
    </xf>
    <xf numFmtId="0" fontId="8" fillId="0" borderId="8" xfId="0" applyFont="1" applyBorder="1" applyAlignment="1">
      <alignment horizontal="right"/>
    </xf>
    <xf numFmtId="0" fontId="8" fillId="0" borderId="2" xfId="0" applyFont="1" applyBorder="1" applyAlignment="1">
      <alignment horizontal="right"/>
    </xf>
    <xf numFmtId="0" fontId="6" fillId="0" borderId="10" xfId="0" applyFont="1" applyBorder="1" applyAlignment="1" applyProtection="1">
      <alignment vertical="top" wrapText="1"/>
    </xf>
    <xf numFmtId="0" fontId="18" fillId="0" borderId="0" xfId="0" applyFont="1"/>
    <xf numFmtId="3" fontId="29" fillId="0" borderId="0" xfId="14" applyNumberFormat="1" applyFont="1" applyBorder="1" applyProtection="1"/>
    <xf numFmtId="3" fontId="31" fillId="0" borderId="0" xfId="14" applyNumberFormat="1" applyFont="1" applyBorder="1" applyProtection="1">
      <protection locked="0"/>
    </xf>
    <xf numFmtId="10" fontId="30" fillId="0" borderId="0" xfId="15" applyNumberFormat="1" applyFont="1" applyBorder="1" applyProtection="1">
      <protection locked="0"/>
    </xf>
    <xf numFmtId="0" fontId="32" fillId="0" borderId="0" xfId="0" applyFont="1"/>
    <xf numFmtId="0" fontId="5" fillId="0" borderId="0" xfId="0" applyFont="1"/>
    <xf numFmtId="3" fontId="33" fillId="0" borderId="0" xfId="14" applyNumberFormat="1" applyFont="1" applyBorder="1" applyProtection="1"/>
    <xf numFmtId="3" fontId="6" fillId="0" borderId="0" xfId="14" applyNumberFormat="1" applyFont="1" applyBorder="1" applyProtection="1">
      <protection locked="0"/>
    </xf>
    <xf numFmtId="10" fontId="22" fillId="0" borderId="0" xfId="15" applyNumberFormat="1" applyFont="1" applyBorder="1" applyProtection="1">
      <protection locked="0"/>
    </xf>
    <xf numFmtId="0" fontId="35" fillId="0" borderId="0" xfId="0" applyFont="1"/>
    <xf numFmtId="0" fontId="36" fillId="0" borderId="0" xfId="14" applyFont="1" applyProtection="1"/>
    <xf numFmtId="3" fontId="36" fillId="0" borderId="0" xfId="14" applyNumberFormat="1" applyFont="1" applyBorder="1" applyProtection="1"/>
    <xf numFmtId="6" fontId="34" fillId="0" borderId="11" xfId="0" applyNumberFormat="1" applyFont="1" applyBorder="1"/>
    <xf numFmtId="6" fontId="34" fillId="0" borderId="12" xfId="0" applyNumberFormat="1" applyFont="1" applyBorder="1"/>
    <xf numFmtId="6" fontId="34" fillId="0" borderId="13" xfId="0" applyNumberFormat="1" applyFont="1" applyBorder="1"/>
    <xf numFmtId="0" fontId="34" fillId="0" borderId="14" xfId="0" applyFont="1" applyBorder="1"/>
    <xf numFmtId="6" fontId="34" fillId="0" borderId="14" xfId="0" applyNumberFormat="1" applyFont="1" applyBorder="1"/>
    <xf numFmtId="173" fontId="34" fillId="0" borderId="12" xfId="0" applyNumberFormat="1" applyFont="1" applyBorder="1"/>
    <xf numFmtId="6" fontId="34" fillId="0" borderId="15" xfId="0" applyNumberFormat="1" applyFont="1" applyBorder="1"/>
    <xf numFmtId="169" fontId="34" fillId="0" borderId="16" xfId="15" applyNumberFormat="1" applyFont="1" applyBorder="1" applyAlignment="1">
      <alignment horizontal="center"/>
    </xf>
    <xf numFmtId="169" fontId="34" fillId="0" borderId="17" xfId="15" applyNumberFormat="1" applyFont="1" applyBorder="1" applyAlignment="1">
      <alignment horizontal="center"/>
    </xf>
    <xf numFmtId="3" fontId="6" fillId="0" borderId="18" xfId="14" applyNumberFormat="1" applyFont="1" applyBorder="1" applyProtection="1"/>
    <xf numFmtId="3" fontId="33" fillId="0" borderId="15" xfId="14" applyNumberFormat="1" applyFont="1" applyBorder="1" applyProtection="1"/>
    <xf numFmtId="3" fontId="33" fillId="0" borderId="18" xfId="14" applyNumberFormat="1" applyFont="1" applyBorder="1" applyProtection="1"/>
    <xf numFmtId="10" fontId="22" fillId="0" borderId="19" xfId="15" applyNumberFormat="1" applyFont="1" applyBorder="1" applyAlignment="1" applyProtection="1">
      <alignment horizontal="center"/>
      <protection locked="0"/>
    </xf>
    <xf numFmtId="0" fontId="5" fillId="0" borderId="20" xfId="0" applyFont="1" applyFill="1" applyBorder="1" applyAlignment="1" applyProtection="1">
      <alignment horizontal="left" vertical="center" wrapText="1"/>
    </xf>
    <xf numFmtId="9" fontId="6" fillId="0" borderId="20" xfId="0" applyNumberFormat="1"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18" fillId="0" borderId="22" xfId="0" applyFont="1" applyBorder="1" applyAlignment="1" applyProtection="1">
      <alignment horizontal="left" vertical="center"/>
    </xf>
    <xf numFmtId="0" fontId="50" fillId="0" borderId="0" xfId="0" applyFont="1" applyBorder="1" applyAlignment="1"/>
    <xf numFmtId="0" fontId="53" fillId="0" borderId="0" xfId="0" applyFont="1" applyBorder="1" applyAlignment="1">
      <alignment vertical="center" wrapText="1"/>
    </xf>
    <xf numFmtId="0" fontId="8" fillId="3" borderId="23" xfId="0" applyFont="1" applyFill="1" applyBorder="1" applyAlignment="1" applyProtection="1">
      <alignment horizontal="center" vertical="center" wrapText="1"/>
    </xf>
    <xf numFmtId="0" fontId="57" fillId="0" borderId="24" xfId="0" applyFont="1" applyBorder="1" applyAlignment="1">
      <alignment vertical="center"/>
    </xf>
    <xf numFmtId="0" fontId="5" fillId="0" borderId="25"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0" fontId="5" fillId="0" borderId="0" xfId="0" applyNumberFormat="1" applyFont="1" applyFill="1" applyBorder="1" applyAlignment="1" applyProtection="1">
      <alignment vertical="center"/>
    </xf>
    <xf numFmtId="170" fontId="52" fillId="0" borderId="0" xfId="0" applyNumberFormat="1" applyFont="1" applyBorder="1" applyAlignment="1" applyProtection="1">
      <alignment horizontal="center" vertical="center"/>
    </xf>
    <xf numFmtId="10" fontId="5" fillId="0" borderId="0" xfId="15"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173"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0" fontId="5" fillId="0" borderId="0" xfId="0" applyFont="1" applyBorder="1" applyAlignment="1" applyProtection="1">
      <alignment horizontal="center" vertical="center"/>
    </xf>
    <xf numFmtId="170" fontId="5" fillId="0" borderId="0" xfId="0" applyNumberFormat="1" applyFont="1" applyBorder="1" applyAlignment="1" applyProtection="1">
      <alignment vertical="center"/>
    </xf>
    <xf numFmtId="170" fontId="52" fillId="0" borderId="0" xfId="0" applyNumberFormat="1" applyFont="1" applyFill="1" applyBorder="1" applyAlignment="1" applyProtection="1">
      <alignment vertical="center"/>
    </xf>
    <xf numFmtId="173" fontId="5" fillId="0" borderId="0" xfId="15" applyNumberFormat="1" applyFont="1" applyFill="1" applyBorder="1" applyAlignment="1" applyProtection="1">
      <alignment vertical="center"/>
    </xf>
    <xf numFmtId="9" fontId="5" fillId="0" borderId="0" xfId="15" applyFont="1" applyFill="1" applyBorder="1" applyAlignment="1" applyProtection="1">
      <alignment vertical="center"/>
    </xf>
    <xf numFmtId="0" fontId="6" fillId="0" borderId="0" xfId="0" applyFont="1" applyFill="1" applyBorder="1" applyAlignment="1" applyProtection="1">
      <alignment horizontal="center" vertical="center"/>
    </xf>
    <xf numFmtId="170" fontId="52" fillId="0" borderId="0" xfId="0" applyNumberFormat="1" applyFont="1" applyFill="1" applyBorder="1" applyAlignment="1" applyProtection="1">
      <alignment horizontal="center" vertical="center"/>
    </xf>
    <xf numFmtId="9" fontId="5" fillId="0" borderId="20" xfId="0" applyNumberFormat="1" applyFont="1" applyFill="1" applyBorder="1" applyAlignment="1" applyProtection="1">
      <alignment vertical="center"/>
    </xf>
    <xf numFmtId="10" fontId="8" fillId="0" borderId="0" xfId="15" applyNumberFormat="1" applyFont="1" applyFill="1" applyBorder="1" applyAlignment="1" applyProtection="1">
      <alignment vertical="center"/>
    </xf>
    <xf numFmtId="0" fontId="18" fillId="0" borderId="20" xfId="0" applyFont="1" applyBorder="1" applyAlignment="1" applyProtection="1">
      <alignment vertical="center"/>
    </xf>
    <xf numFmtId="0" fontId="18" fillId="0" borderId="0" xfId="0" applyFont="1" applyBorder="1" applyAlignment="1" applyProtection="1">
      <alignment vertical="center"/>
    </xf>
    <xf numFmtId="0" fontId="18" fillId="0" borderId="26" xfId="0" applyFont="1" applyBorder="1" applyAlignment="1" applyProtection="1">
      <alignment vertical="center"/>
    </xf>
    <xf numFmtId="0" fontId="18" fillId="4" borderId="2" xfId="0" applyFont="1" applyFill="1" applyBorder="1" applyAlignment="1" applyProtection="1">
      <alignment vertical="center"/>
    </xf>
    <xf numFmtId="0" fontId="18" fillId="0" borderId="0" xfId="0" applyFont="1" applyFill="1" applyBorder="1" applyAlignment="1" applyProtection="1">
      <alignment vertical="center"/>
    </xf>
    <xf numFmtId="0" fontId="49" fillId="0" borderId="0" xfId="0" applyFont="1" applyBorder="1" applyAlignment="1" applyProtection="1">
      <alignment vertical="center"/>
    </xf>
    <xf numFmtId="49" fontId="19" fillId="2" borderId="27" xfId="0" applyNumberFormat="1" applyFont="1" applyFill="1" applyBorder="1" applyAlignment="1" applyProtection="1">
      <alignment horizontal="center" vertical="center"/>
      <protection locked="0"/>
    </xf>
    <xf numFmtId="0" fontId="18" fillId="0" borderId="24" xfId="0" applyFont="1" applyBorder="1" applyAlignment="1" applyProtection="1">
      <alignment vertical="center"/>
    </xf>
    <xf numFmtId="0" fontId="39" fillId="0" borderId="26" xfId="0" applyFont="1" applyBorder="1" applyAlignment="1" applyProtection="1">
      <alignment vertical="center"/>
    </xf>
    <xf numFmtId="0" fontId="5" fillId="0" borderId="28" xfId="0" applyFont="1" applyBorder="1" applyAlignment="1" applyProtection="1">
      <alignment vertical="center"/>
    </xf>
    <xf numFmtId="0" fontId="18" fillId="0" borderId="24" xfId="0" applyFont="1" applyBorder="1" applyAlignment="1">
      <alignment vertical="center"/>
    </xf>
    <xf numFmtId="0" fontId="16" fillId="0" borderId="0" xfId="0" applyFont="1" applyBorder="1" applyAlignment="1" applyProtection="1">
      <alignment vertical="center"/>
    </xf>
    <xf numFmtId="0" fontId="55" fillId="0" borderId="0" xfId="0" applyFont="1" applyBorder="1" applyAlignment="1" applyProtection="1">
      <alignment vertical="center"/>
    </xf>
    <xf numFmtId="0" fontId="19" fillId="0" borderId="20" xfId="0" applyFont="1" applyBorder="1" applyAlignment="1" applyProtection="1">
      <alignment vertical="center"/>
    </xf>
    <xf numFmtId="49" fontId="18" fillId="0" borderId="0" xfId="0" applyNumberFormat="1" applyFont="1" applyBorder="1" applyAlignment="1" applyProtection="1">
      <alignment vertical="center"/>
    </xf>
    <xf numFmtId="0" fontId="19" fillId="0" borderId="29" xfId="0" applyFont="1" applyBorder="1" applyAlignment="1" applyProtection="1">
      <alignment vertical="center"/>
    </xf>
    <xf numFmtId="0" fontId="45" fillId="0" borderId="26" xfId="0" applyFont="1" applyBorder="1" applyAlignment="1" applyProtection="1">
      <alignment vertical="center"/>
    </xf>
    <xf numFmtId="0" fontId="18" fillId="0" borderId="30" xfId="0" applyFont="1" applyBorder="1" applyAlignment="1" applyProtection="1">
      <alignment vertical="center"/>
    </xf>
    <xf numFmtId="0" fontId="19" fillId="0" borderId="0" xfId="0" applyFont="1" applyBorder="1" applyAlignment="1" applyProtection="1">
      <alignment vertical="center"/>
    </xf>
    <xf numFmtId="0" fontId="45" fillId="0" borderId="0" xfId="0" applyFont="1" applyBorder="1" applyAlignment="1" applyProtection="1">
      <alignment vertical="center"/>
    </xf>
    <xf numFmtId="0" fontId="45" fillId="0" borderId="24" xfId="0" applyFont="1" applyBorder="1" applyAlignment="1" applyProtection="1">
      <alignment vertical="center"/>
    </xf>
    <xf numFmtId="174" fontId="47" fillId="0" borderId="0" xfId="13" applyNumberFormat="1" applyFont="1" applyFill="1" applyBorder="1" applyAlignment="1" applyProtection="1">
      <alignment vertical="center"/>
      <protection hidden="1"/>
    </xf>
    <xf numFmtId="0" fontId="45" fillId="0" borderId="0" xfId="0" applyFont="1" applyFill="1" applyBorder="1" applyAlignment="1" applyProtection="1">
      <alignment horizontal="left" vertical="center"/>
    </xf>
    <xf numFmtId="0" fontId="16" fillId="0" borderId="24" xfId="0" applyFont="1" applyBorder="1" applyAlignment="1" applyProtection="1">
      <alignment vertical="center"/>
    </xf>
    <xf numFmtId="0" fontId="38" fillId="0" borderId="26" xfId="0" applyFont="1" applyBorder="1" applyAlignment="1" applyProtection="1">
      <alignment vertical="center"/>
    </xf>
    <xf numFmtId="1" fontId="45" fillId="0" borderId="26" xfId="0" applyNumberFormat="1" applyFont="1" applyBorder="1" applyAlignment="1" applyProtection="1">
      <alignment horizontal="left" vertical="center"/>
    </xf>
    <xf numFmtId="0" fontId="19" fillId="0" borderId="26" xfId="0" applyFont="1" applyFill="1" applyBorder="1" applyAlignment="1" applyProtection="1">
      <alignment horizontal="left" vertical="center"/>
    </xf>
    <xf numFmtId="0" fontId="17" fillId="0" borderId="26" xfId="0" applyFont="1" applyBorder="1" applyAlignment="1" applyProtection="1">
      <alignment vertical="center"/>
    </xf>
    <xf numFmtId="0" fontId="45" fillId="0" borderId="26" xfId="0" applyFont="1" applyBorder="1" applyAlignment="1" applyProtection="1">
      <alignment horizontal="left" vertical="center"/>
    </xf>
    <xf numFmtId="0" fontId="16" fillId="0" borderId="26" xfId="0" applyFont="1" applyBorder="1" applyAlignment="1" applyProtection="1">
      <alignment vertical="center"/>
    </xf>
    <xf numFmtId="0" fontId="16" fillId="0" borderId="30" xfId="0" applyFont="1" applyBorder="1" applyAlignment="1" applyProtection="1">
      <alignment vertical="center"/>
    </xf>
    <xf numFmtId="0" fontId="59" fillId="0" borderId="31" xfId="0" applyFont="1" applyFill="1" applyBorder="1" applyAlignment="1" applyProtection="1">
      <alignment vertical="center"/>
    </xf>
    <xf numFmtId="0" fontId="5" fillId="0" borderId="2" xfId="0" applyFont="1" applyFill="1" applyBorder="1" applyAlignment="1" applyProtection="1">
      <alignment vertical="center"/>
    </xf>
    <xf numFmtId="9" fontId="5" fillId="0" borderId="29" xfId="0" applyNumberFormat="1" applyFont="1" applyFill="1" applyBorder="1" applyAlignment="1" applyProtection="1">
      <alignment vertical="center"/>
    </xf>
    <xf numFmtId="0" fontId="5" fillId="0" borderId="26" xfId="0" applyFont="1" applyBorder="1" applyAlignment="1" applyProtection="1">
      <alignment vertical="center"/>
    </xf>
    <xf numFmtId="0" fontId="5" fillId="0" borderId="26" xfId="0" applyFont="1" applyFill="1" applyBorder="1" applyAlignment="1" applyProtection="1">
      <alignment vertical="center"/>
    </xf>
    <xf numFmtId="0" fontId="5" fillId="0" borderId="26" xfId="0" applyFont="1" applyBorder="1" applyAlignment="1" applyProtection="1">
      <alignment horizontal="center" vertical="center"/>
    </xf>
    <xf numFmtId="170" fontId="5" fillId="0" borderId="26" xfId="0" applyNumberFormat="1" applyFont="1" applyBorder="1" applyAlignment="1" applyProtection="1">
      <alignment vertical="center"/>
    </xf>
    <xf numFmtId="170" fontId="5" fillId="0" borderId="26" xfId="0" applyNumberFormat="1" applyFont="1" applyFill="1" applyBorder="1" applyAlignment="1" applyProtection="1">
      <alignment vertical="center"/>
    </xf>
    <xf numFmtId="173" fontId="5" fillId="0" borderId="26" xfId="15" applyNumberFormat="1" applyFont="1" applyFill="1" applyBorder="1" applyAlignment="1" applyProtection="1">
      <alignment vertical="center"/>
    </xf>
    <xf numFmtId="170" fontId="5" fillId="0" borderId="26" xfId="0" applyNumberFormat="1" applyFont="1" applyFill="1" applyBorder="1" applyAlignment="1" applyProtection="1">
      <alignment horizontal="center" vertical="center"/>
    </xf>
    <xf numFmtId="2" fontId="5" fillId="0" borderId="0" xfId="0" applyNumberFormat="1" applyFont="1" applyFill="1" applyBorder="1" applyAlignment="1" applyProtection="1">
      <alignment vertical="center"/>
    </xf>
    <xf numFmtId="9" fontId="6" fillId="0" borderId="20"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9" fontId="6" fillId="0" borderId="0" xfId="15" applyFont="1" applyFill="1" applyBorder="1" applyAlignment="1" applyProtection="1">
      <alignment vertical="center"/>
    </xf>
    <xf numFmtId="170" fontId="6" fillId="0" borderId="0" xfId="0" applyNumberFormat="1" applyFont="1" applyFill="1" applyBorder="1" applyAlignment="1" applyProtection="1">
      <alignment vertical="center"/>
    </xf>
    <xf numFmtId="170" fontId="6" fillId="0" borderId="0" xfId="0" applyNumberFormat="1" applyFont="1" applyFill="1" applyBorder="1" applyAlignment="1" applyProtection="1">
      <alignment horizontal="center" vertical="center"/>
    </xf>
    <xf numFmtId="0" fontId="6" fillId="0" borderId="20" xfId="0" applyFont="1" applyFill="1" applyBorder="1" applyAlignment="1" applyProtection="1">
      <alignment vertical="center"/>
    </xf>
    <xf numFmtId="170" fontId="6" fillId="0" borderId="0" xfId="1" applyNumberFormat="1" applyFont="1" applyFill="1" applyBorder="1" applyAlignment="1" applyProtection="1">
      <alignment vertical="center"/>
    </xf>
    <xf numFmtId="2" fontId="5" fillId="0" borderId="0" xfId="0" applyNumberFormat="1" applyFont="1" applyBorder="1" applyAlignment="1" applyProtection="1">
      <alignment vertical="center"/>
    </xf>
    <xf numFmtId="2" fontId="6" fillId="0" borderId="28" xfId="0" applyNumberFormat="1" applyFont="1" applyFill="1" applyBorder="1" applyAlignment="1" applyProtection="1">
      <alignment vertical="center"/>
    </xf>
    <xf numFmtId="0" fontId="6" fillId="0" borderId="28" xfId="0" applyFont="1" applyFill="1" applyBorder="1" applyAlignment="1" applyProtection="1">
      <alignment horizontal="center" vertical="center"/>
    </xf>
    <xf numFmtId="9" fontId="6" fillId="0" borderId="28" xfId="15" applyFont="1" applyFill="1" applyBorder="1" applyAlignment="1" applyProtection="1">
      <alignment vertical="center"/>
    </xf>
    <xf numFmtId="170" fontId="6" fillId="0" borderId="28" xfId="0" applyNumberFormat="1" applyFont="1" applyFill="1" applyBorder="1" applyAlignment="1" applyProtection="1">
      <alignment vertical="center"/>
    </xf>
    <xf numFmtId="170" fontId="6" fillId="0" borderId="28" xfId="0" applyNumberFormat="1" applyFont="1" applyFill="1" applyBorder="1" applyAlignment="1" applyProtection="1">
      <alignment horizontal="center" vertical="center"/>
    </xf>
    <xf numFmtId="170" fontId="5" fillId="0" borderId="0" xfId="0" applyNumberFormat="1" applyFont="1" applyBorder="1" applyAlignment="1">
      <alignment vertical="center"/>
    </xf>
    <xf numFmtId="170" fontId="5" fillId="0" borderId="32" xfId="0" applyNumberFormat="1" applyFont="1" applyFill="1" applyBorder="1" applyAlignment="1" applyProtection="1">
      <alignment vertical="center"/>
    </xf>
    <xf numFmtId="9" fontId="7" fillId="0" borderId="20" xfId="0" applyNumberFormat="1" applyFont="1" applyFill="1" applyBorder="1" applyAlignment="1" applyProtection="1">
      <alignment vertical="center"/>
    </xf>
    <xf numFmtId="9" fontId="6" fillId="0" borderId="29" xfId="0" applyNumberFormat="1" applyFont="1" applyFill="1" applyBorder="1" applyAlignment="1" applyProtection="1">
      <alignment vertical="center"/>
    </xf>
    <xf numFmtId="0" fontId="6" fillId="0" borderId="26" xfId="0" applyFont="1" applyFill="1" applyBorder="1" applyAlignment="1" applyProtection="1">
      <alignment vertical="center"/>
    </xf>
    <xf numFmtId="0" fontId="6" fillId="0" borderId="26" xfId="0" applyFont="1" applyFill="1" applyBorder="1" applyAlignment="1" applyProtection="1">
      <alignment horizontal="center" vertical="center"/>
    </xf>
    <xf numFmtId="9" fontId="6" fillId="0" borderId="26" xfId="15" applyFont="1" applyFill="1" applyBorder="1" applyAlignment="1" applyProtection="1">
      <alignment vertical="center"/>
    </xf>
    <xf numFmtId="170" fontId="6" fillId="0" borderId="26" xfId="0" applyNumberFormat="1" applyFont="1" applyFill="1" applyBorder="1" applyAlignment="1" applyProtection="1">
      <alignment vertical="center"/>
    </xf>
    <xf numFmtId="170" fontId="6" fillId="0" borderId="26" xfId="0" applyNumberFormat="1" applyFont="1" applyFill="1" applyBorder="1" applyAlignment="1" applyProtection="1">
      <alignment horizontal="center" vertical="center"/>
    </xf>
    <xf numFmtId="170" fontId="6" fillId="0" borderId="30" xfId="0" applyNumberFormat="1" applyFont="1" applyFill="1" applyBorder="1" applyAlignment="1" applyProtection="1">
      <alignment vertical="center"/>
    </xf>
    <xf numFmtId="0" fontId="59" fillId="0" borderId="20" xfId="0" applyFont="1" applyFill="1" applyBorder="1" applyAlignment="1" applyProtection="1">
      <alignment vertical="center"/>
    </xf>
    <xf numFmtId="169" fontId="6" fillId="0" borderId="0" xfId="0" applyNumberFormat="1" applyFont="1" applyFill="1" applyBorder="1" applyAlignment="1" applyProtection="1">
      <alignment vertical="center"/>
    </xf>
    <xf numFmtId="170" fontId="5" fillId="0" borderId="0" xfId="15" applyNumberFormat="1" applyFont="1" applyFill="1" applyBorder="1" applyAlignment="1" applyProtection="1">
      <alignment vertical="center"/>
    </xf>
    <xf numFmtId="0" fontId="6" fillId="0" borderId="28" xfId="0" applyFont="1" applyFill="1" applyBorder="1" applyAlignment="1" applyProtection="1">
      <alignment vertical="center"/>
    </xf>
    <xf numFmtId="9" fontId="5" fillId="0" borderId="0" xfId="15" applyFont="1" applyBorder="1" applyAlignment="1" applyProtection="1">
      <alignment vertical="center"/>
    </xf>
    <xf numFmtId="0" fontId="6" fillId="0" borderId="21"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0" fontId="6" fillId="0" borderId="29"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33" xfId="0" applyFont="1" applyFill="1" applyBorder="1" applyAlignment="1" applyProtection="1">
      <alignment vertical="center"/>
    </xf>
    <xf numFmtId="165" fontId="6" fillId="0" borderId="24"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65" fontId="6"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vertical="center"/>
    </xf>
    <xf numFmtId="0" fontId="7" fillId="0" borderId="20"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5" fillId="0" borderId="26" xfId="0" applyFont="1" applyBorder="1" applyAlignment="1" applyProtection="1">
      <alignment horizontal="left" vertical="center"/>
    </xf>
    <xf numFmtId="0" fontId="8" fillId="0" borderId="26" xfId="0" applyFont="1" applyBorder="1" applyAlignment="1" applyProtection="1">
      <alignment horizontal="left" vertical="center"/>
    </xf>
    <xf numFmtId="0" fontId="7" fillId="0" borderId="26" xfId="0" applyFont="1" applyFill="1" applyBorder="1" applyAlignment="1" applyProtection="1">
      <alignment vertical="center"/>
    </xf>
    <xf numFmtId="164" fontId="6" fillId="0" borderId="0" xfId="0" applyNumberFormat="1" applyFont="1" applyFill="1" applyBorder="1" applyAlignment="1" applyProtection="1">
      <alignment vertical="center"/>
    </xf>
    <xf numFmtId="0" fontId="6" fillId="0" borderId="26" xfId="0" applyFont="1" applyFill="1" applyBorder="1" applyAlignment="1" applyProtection="1">
      <alignment horizontal="left" vertical="center"/>
    </xf>
    <xf numFmtId="0" fontId="6" fillId="0" borderId="31" xfId="0" applyFont="1" applyFill="1" applyBorder="1" applyAlignment="1" applyProtection="1">
      <alignment vertical="center"/>
    </xf>
    <xf numFmtId="9" fontId="6" fillId="0" borderId="0" xfId="0" applyNumberFormat="1" applyFont="1" applyFill="1" applyBorder="1" applyAlignment="1" applyProtection="1">
      <alignment vertical="center"/>
    </xf>
    <xf numFmtId="165" fontId="6" fillId="0" borderId="2" xfId="0" applyNumberFormat="1" applyFont="1" applyFill="1" applyBorder="1" applyAlignment="1" applyProtection="1">
      <alignment vertical="center"/>
    </xf>
    <xf numFmtId="0" fontId="5" fillId="0" borderId="34" xfId="0" applyFont="1" applyBorder="1" applyAlignment="1" applyProtection="1">
      <alignment vertical="center"/>
    </xf>
    <xf numFmtId="0" fontId="6" fillId="0" borderId="34" xfId="0" applyFont="1" applyFill="1" applyBorder="1" applyAlignment="1" applyProtection="1">
      <alignment horizontal="left" vertical="center"/>
    </xf>
    <xf numFmtId="0" fontId="6" fillId="0" borderId="1" xfId="0" applyFont="1" applyFill="1" applyBorder="1" applyAlignment="1" applyProtection="1">
      <alignment vertical="center"/>
    </xf>
    <xf numFmtId="0" fontId="6" fillId="0" borderId="34" xfId="0" applyFont="1" applyFill="1" applyBorder="1" applyAlignment="1" applyProtection="1">
      <alignment vertical="center"/>
    </xf>
    <xf numFmtId="0" fontId="5" fillId="0" borderId="24" xfId="0" applyFont="1" applyBorder="1" applyAlignment="1" applyProtection="1">
      <alignment vertical="center"/>
    </xf>
    <xf numFmtId="0" fontId="5" fillId="0" borderId="30" xfId="0" applyFont="1" applyBorder="1" applyAlignment="1" applyProtection="1">
      <alignment vertical="center"/>
    </xf>
    <xf numFmtId="0" fontId="46" fillId="0" borderId="0" xfId="0" applyFont="1" applyBorder="1" applyAlignment="1" applyProtection="1">
      <alignment vertical="center"/>
    </xf>
    <xf numFmtId="9" fontId="5" fillId="0" borderId="31" xfId="0" applyNumberFormat="1" applyFont="1" applyFill="1" applyBorder="1" applyAlignment="1" applyProtection="1">
      <alignment vertical="center"/>
    </xf>
    <xf numFmtId="49" fontId="5" fillId="0" borderId="0" xfId="0" applyNumberFormat="1" applyFont="1" applyBorder="1" applyAlignment="1" applyProtection="1">
      <alignment vertical="center"/>
    </xf>
    <xf numFmtId="0" fontId="57" fillId="0" borderId="20" xfId="0" applyFont="1" applyBorder="1" applyAlignment="1">
      <alignment vertical="center"/>
    </xf>
    <xf numFmtId="0" fontId="7" fillId="0" borderId="26" xfId="0" applyFont="1" applyFill="1" applyBorder="1" applyAlignment="1" applyProtection="1">
      <alignment horizontal="left" vertical="center"/>
    </xf>
    <xf numFmtId="0" fontId="42" fillId="2" borderId="35" xfId="0" applyFont="1" applyFill="1" applyBorder="1" applyAlignment="1" applyProtection="1">
      <alignment vertical="center"/>
    </xf>
    <xf numFmtId="0" fontId="19" fillId="0" borderId="0" xfId="0" applyFont="1" applyBorder="1" applyAlignment="1" applyProtection="1">
      <alignment horizontal="right" vertical="center"/>
    </xf>
    <xf numFmtId="170" fontId="5" fillId="0" borderId="28" xfId="0" applyNumberFormat="1" applyFont="1" applyFill="1" applyBorder="1" applyAlignment="1" applyProtection="1">
      <alignment horizontal="center" vertical="center"/>
    </xf>
    <xf numFmtId="9" fontId="5" fillId="0" borderId="28" xfId="15" applyFont="1" applyFill="1" applyBorder="1" applyAlignment="1" applyProtection="1">
      <alignment vertical="center"/>
    </xf>
    <xf numFmtId="170" fontId="5" fillId="0" borderId="28" xfId="0" applyNumberFormat="1" applyFont="1" applyFill="1" applyBorder="1" applyAlignment="1" applyProtection="1">
      <alignment horizontal="left" vertical="center"/>
    </xf>
    <xf numFmtId="0" fontId="49" fillId="0" borderId="20" xfId="0" applyFont="1" applyFill="1" applyBorder="1" applyAlignment="1" applyProtection="1">
      <alignment vertical="center"/>
    </xf>
    <xf numFmtId="170" fontId="66" fillId="0" borderId="24" xfId="0" applyNumberFormat="1" applyFont="1" applyFill="1" applyBorder="1" applyAlignment="1" applyProtection="1">
      <alignment vertical="center"/>
    </xf>
    <xf numFmtId="0" fontId="67" fillId="0" borderId="0" xfId="0" applyFont="1" applyBorder="1" applyAlignment="1" applyProtection="1">
      <alignment vertical="center"/>
    </xf>
    <xf numFmtId="0" fontId="19" fillId="0" borderId="2" xfId="0" applyFont="1" applyBorder="1" applyAlignment="1" applyProtection="1">
      <alignment vertical="center"/>
    </xf>
    <xf numFmtId="0" fontId="69" fillId="0" borderId="0" xfId="0" applyFont="1" applyBorder="1" applyAlignment="1" applyProtection="1">
      <alignment vertical="center"/>
    </xf>
    <xf numFmtId="170" fontId="18" fillId="0" borderId="0" xfId="0" applyNumberFormat="1" applyFont="1" applyFill="1" applyBorder="1" applyAlignment="1" applyProtection="1">
      <alignment vertical="center"/>
    </xf>
    <xf numFmtId="170" fontId="18" fillId="0" borderId="0" xfId="0" applyNumberFormat="1" applyFont="1" applyBorder="1" applyAlignment="1" applyProtection="1">
      <alignment horizontal="center" vertical="center"/>
    </xf>
    <xf numFmtId="10" fontId="18" fillId="0" borderId="0" xfId="15" applyNumberFormat="1" applyFont="1" applyFill="1" applyBorder="1" applyAlignment="1" applyProtection="1">
      <alignment vertical="center"/>
    </xf>
    <xf numFmtId="170" fontId="18" fillId="0" borderId="0" xfId="0" applyNumberFormat="1" applyFont="1" applyFill="1" applyBorder="1" applyAlignment="1" applyProtection="1">
      <alignment horizontal="center" vertical="center"/>
    </xf>
    <xf numFmtId="173" fontId="18" fillId="0" borderId="0" xfId="0" applyNumberFormat="1" applyFont="1" applyFill="1" applyBorder="1" applyAlignment="1" applyProtection="1">
      <alignment vertical="center"/>
    </xf>
    <xf numFmtId="170" fontId="18" fillId="0" borderId="0" xfId="0" applyNumberFormat="1" applyFont="1" applyFill="1" applyBorder="1" applyAlignment="1" applyProtection="1">
      <alignment horizontal="left" vertical="center"/>
    </xf>
    <xf numFmtId="0" fontId="58" fillId="0" borderId="0" xfId="0" applyFont="1" applyBorder="1" applyAlignment="1">
      <alignment vertical="center"/>
    </xf>
    <xf numFmtId="0" fontId="17" fillId="0" borderId="0" xfId="0" applyFont="1" applyAlignment="1">
      <alignment vertical="center" wrapText="1"/>
    </xf>
    <xf numFmtId="0" fontId="5" fillId="0" borderId="0" xfId="0" applyFont="1" applyAlignment="1">
      <alignment vertical="center" wrapText="1"/>
    </xf>
    <xf numFmtId="0" fontId="70"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5" fillId="0" borderId="0" xfId="0" applyNumberFormat="1" applyFont="1" applyAlignment="1">
      <alignment vertical="center" wrapText="1"/>
    </xf>
    <xf numFmtId="0" fontId="0" fillId="0" borderId="0" xfId="0" applyAlignment="1">
      <alignment horizontal="center" vertical="top"/>
    </xf>
    <xf numFmtId="0" fontId="5" fillId="0" borderId="0" xfId="0" applyFont="1" applyAlignment="1">
      <alignment wrapText="1"/>
    </xf>
    <xf numFmtId="0" fontId="36" fillId="2" borderId="12" xfId="0" applyFont="1" applyFill="1" applyBorder="1" applyAlignment="1" applyProtection="1">
      <alignment horizontal="center" vertical="center"/>
      <protection locked="0"/>
    </xf>
    <xf numFmtId="0" fontId="5" fillId="0" borderId="36" xfId="0" applyFont="1" applyFill="1" applyBorder="1" applyAlignment="1" applyProtection="1">
      <alignment horizontal="left" vertical="center"/>
    </xf>
    <xf numFmtId="176" fontId="19" fillId="2" borderId="12" xfId="0" applyNumberFormat="1" applyFont="1" applyFill="1" applyBorder="1" applyAlignment="1" applyProtection="1">
      <alignment horizontal="center" vertical="center"/>
      <protection locked="0"/>
    </xf>
    <xf numFmtId="0" fontId="18" fillId="0" borderId="37"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4" borderId="26" xfId="0" applyFont="1" applyFill="1" applyBorder="1" applyAlignment="1" applyProtection="1">
      <alignment vertical="center"/>
    </xf>
    <xf numFmtId="0" fontId="16" fillId="0" borderId="2" xfId="0" applyFont="1" applyBorder="1" applyAlignment="1">
      <alignment horizontal="left" vertical="center"/>
    </xf>
    <xf numFmtId="0" fontId="8" fillId="0" borderId="2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Border="1" applyAlignment="1" applyProtection="1">
      <alignment vertical="center"/>
    </xf>
    <xf numFmtId="0" fontId="17" fillId="0" borderId="26" xfId="0" applyFont="1" applyBorder="1" applyAlignment="1">
      <alignment horizontal="left" vertical="center"/>
    </xf>
    <xf numFmtId="0" fontId="18" fillId="0" borderId="24" xfId="0" applyFont="1" applyFill="1" applyBorder="1" applyAlignment="1" applyProtection="1">
      <alignment vertical="center"/>
    </xf>
    <xf numFmtId="0" fontId="19" fillId="0" borderId="0" xfId="0" applyFont="1" applyBorder="1" applyAlignment="1" applyProtection="1">
      <alignment horizontal="left" vertical="center"/>
    </xf>
    <xf numFmtId="0" fontId="16" fillId="0" borderId="20" xfId="0" applyFont="1" applyBorder="1" applyAlignment="1">
      <alignment vertical="center"/>
    </xf>
    <xf numFmtId="0" fontId="52" fillId="0" borderId="0" xfId="0" applyFont="1" applyBorder="1" applyAlignment="1" applyProtection="1">
      <alignment vertical="center"/>
    </xf>
    <xf numFmtId="0" fontId="5" fillId="4" borderId="38" xfId="0" applyFont="1" applyFill="1" applyBorder="1" applyAlignment="1" applyProtection="1">
      <alignment horizontal="left" vertical="center"/>
    </xf>
    <xf numFmtId="0" fontId="5" fillId="0" borderId="39" xfId="0" applyFont="1" applyBorder="1" applyAlignment="1" applyProtection="1">
      <alignment vertical="center"/>
    </xf>
    <xf numFmtId="0" fontId="5" fillId="0" borderId="40" xfId="0" applyFont="1" applyFill="1" applyBorder="1" applyAlignment="1" applyProtection="1">
      <alignment vertical="center"/>
    </xf>
    <xf numFmtId="0" fontId="5" fillId="0" borderId="40" xfId="0" applyFont="1" applyBorder="1" applyAlignment="1" applyProtection="1">
      <alignment vertical="center"/>
    </xf>
    <xf numFmtId="0" fontId="18" fillId="0" borderId="0" xfId="0" applyFont="1" applyFill="1" applyBorder="1" applyAlignment="1" applyProtection="1">
      <alignment horizontal="left" vertical="center"/>
    </xf>
    <xf numFmtId="0" fontId="16" fillId="0" borderId="41" xfId="0" applyFont="1" applyBorder="1" applyAlignment="1">
      <alignment vertical="center"/>
    </xf>
    <xf numFmtId="0" fontId="16" fillId="0" borderId="0" xfId="0" applyFont="1" applyBorder="1" applyAlignment="1">
      <alignment vertical="center"/>
    </xf>
    <xf numFmtId="0" fontId="16" fillId="0" borderId="24" xfId="0" applyFont="1" applyBorder="1" applyAlignment="1">
      <alignment vertical="center"/>
    </xf>
    <xf numFmtId="0" fontId="16" fillId="0" borderId="30" xfId="0" applyFont="1" applyBorder="1" applyAlignment="1">
      <alignment vertical="center"/>
    </xf>
    <xf numFmtId="49" fontId="45" fillId="0" borderId="26" xfId="0" applyNumberFormat="1" applyFont="1" applyBorder="1" applyAlignment="1" applyProtection="1">
      <alignment vertical="center"/>
    </xf>
    <xf numFmtId="1" fontId="28" fillId="0" borderId="12" xfId="0" applyNumberFormat="1" applyFont="1" applyFill="1" applyBorder="1" applyAlignment="1" applyProtection="1">
      <alignment horizontal="center" vertical="center"/>
    </xf>
    <xf numFmtId="0" fontId="25" fillId="0" borderId="42" xfId="0" applyFont="1" applyBorder="1" applyAlignment="1" applyProtection="1">
      <alignment vertical="center"/>
    </xf>
    <xf numFmtId="0" fontId="5" fillId="0" borderId="0" xfId="0" applyFont="1" applyBorder="1" applyAlignment="1" applyProtection="1">
      <alignment vertical="center" wrapText="1"/>
    </xf>
    <xf numFmtId="0" fontId="10" fillId="0" borderId="26" xfId="13" applyNumberFormat="1" applyFont="1" applyFill="1" applyBorder="1" applyAlignment="1" applyProtection="1">
      <alignment vertical="center"/>
    </xf>
    <xf numFmtId="9" fontId="8" fillId="0" borderId="2" xfId="15" applyFont="1" applyFill="1" applyBorder="1" applyAlignment="1" applyProtection="1">
      <alignment vertical="center"/>
    </xf>
    <xf numFmtId="0" fontId="5" fillId="0" borderId="20" xfId="0" applyFont="1" applyBorder="1" applyAlignment="1" applyProtection="1">
      <alignment vertical="center" wrapText="1"/>
    </xf>
    <xf numFmtId="0" fontId="5" fillId="0" borderId="0" xfId="0" applyFont="1" applyBorder="1" applyAlignment="1" applyProtection="1">
      <alignment horizontal="left" vertical="center"/>
    </xf>
    <xf numFmtId="0" fontId="5" fillId="0" borderId="20" xfId="0" applyFont="1" applyBorder="1" applyAlignment="1" applyProtection="1">
      <alignment vertical="center"/>
    </xf>
    <xf numFmtId="0" fontId="17" fillId="0" borderId="0" xfId="0" applyFont="1" applyProtection="1"/>
    <xf numFmtId="0" fontId="5" fillId="0" borderId="18" xfId="0" applyFont="1" applyBorder="1" applyProtection="1"/>
    <xf numFmtId="6" fontId="34" fillId="0" borderId="43" xfId="0" applyNumberFormat="1" applyFont="1" applyBorder="1" applyProtection="1"/>
    <xf numFmtId="10" fontId="5" fillId="0" borderId="19" xfId="0" applyNumberFormat="1" applyFont="1" applyBorder="1" applyAlignment="1" applyProtection="1">
      <alignment horizontal="center"/>
    </xf>
    <xf numFmtId="0" fontId="5" fillId="0" borderId="0" xfId="0" applyFont="1" applyProtection="1"/>
    <xf numFmtId="173" fontId="34" fillId="0" borderId="27" xfId="0" applyNumberFormat="1" applyFont="1" applyBorder="1" applyAlignment="1" applyProtection="1">
      <alignment horizontal="right"/>
    </xf>
    <xf numFmtId="169" fontId="34" fillId="0" borderId="27" xfId="15" applyNumberFormat="1" applyFont="1" applyBorder="1" applyAlignment="1" applyProtection="1">
      <alignment horizontal="center"/>
    </xf>
    <xf numFmtId="6" fontId="34" fillId="0" borderId="11" xfId="0" applyNumberFormat="1" applyFont="1" applyBorder="1" applyProtection="1"/>
    <xf numFmtId="10" fontId="34" fillId="0" borderId="16" xfId="15" applyNumberFormat="1" applyFont="1" applyBorder="1" applyAlignment="1" applyProtection="1">
      <alignment horizontal="center"/>
    </xf>
    <xf numFmtId="6" fontId="34" fillId="0" borderId="12" xfId="0" applyNumberFormat="1" applyFont="1" applyBorder="1" applyProtection="1"/>
    <xf numFmtId="169" fontId="34" fillId="0" borderId="12" xfId="15" applyNumberFormat="1" applyFont="1" applyBorder="1" applyAlignment="1" applyProtection="1">
      <alignment horizontal="center"/>
    </xf>
    <xf numFmtId="6" fontId="34" fillId="0" borderId="13" xfId="0" applyNumberFormat="1" applyFont="1" applyBorder="1" applyProtection="1"/>
    <xf numFmtId="0" fontId="34" fillId="0" borderId="14" xfId="0" applyFont="1" applyBorder="1" applyProtection="1"/>
    <xf numFmtId="169" fontId="34" fillId="0" borderId="14" xfId="15" applyNumberFormat="1" applyFont="1" applyBorder="1" applyAlignment="1" applyProtection="1">
      <alignment horizontal="center"/>
    </xf>
    <xf numFmtId="10" fontId="34" fillId="0" borderId="17" xfId="15" applyNumberFormat="1" applyFont="1" applyBorder="1" applyAlignment="1" applyProtection="1">
      <alignment horizontal="center"/>
    </xf>
    <xf numFmtId="173" fontId="34" fillId="0" borderId="0" xfId="0" applyNumberFormat="1" applyFont="1" applyBorder="1" applyProtection="1"/>
    <xf numFmtId="0" fontId="34" fillId="0" borderId="0" xfId="0" applyFont="1" applyBorder="1" applyProtection="1"/>
    <xf numFmtId="169" fontId="34" fillId="0" borderId="0" xfId="15" applyNumberFormat="1" applyFont="1" applyBorder="1" applyAlignment="1" applyProtection="1">
      <alignment horizontal="center" vertical="top" wrapText="1"/>
    </xf>
    <xf numFmtId="0" fontId="16" fillId="0" borderId="0" xfId="0" applyFont="1" applyProtection="1"/>
    <xf numFmtId="0" fontId="0" fillId="0" borderId="0" xfId="0" applyProtection="1"/>
    <xf numFmtId="0" fontId="36" fillId="0" borderId="0" xfId="0" applyFont="1" applyProtection="1"/>
    <xf numFmtId="6" fontId="34" fillId="0" borderId="15" xfId="0" applyNumberFormat="1" applyFont="1" applyBorder="1" applyProtection="1"/>
    <xf numFmtId="10" fontId="22" fillId="0" borderId="19" xfId="15" applyNumberFormat="1" applyFont="1" applyBorder="1" applyAlignment="1" applyProtection="1">
      <alignment horizontal="center"/>
    </xf>
    <xf numFmtId="173" fontId="34" fillId="0" borderId="12" xfId="0" applyNumberFormat="1" applyFont="1" applyBorder="1" applyProtection="1"/>
    <xf numFmtId="6" fontId="34" fillId="0" borderId="14" xfId="0" applyNumberFormat="1" applyFont="1" applyBorder="1" applyProtection="1"/>
    <xf numFmtId="173" fontId="34" fillId="0" borderId="14" xfId="0" applyNumberFormat="1" applyFont="1" applyBorder="1" applyProtection="1"/>
    <xf numFmtId="0" fontId="18" fillId="0" borderId="44" xfId="0" applyFont="1" applyBorder="1" applyAlignment="1" applyProtection="1">
      <alignment horizontal="center" vertical="top" wrapText="1"/>
    </xf>
    <xf numFmtId="9" fontId="18" fillId="0" borderId="45" xfId="15" applyFont="1" applyBorder="1" applyAlignment="1" applyProtection="1">
      <alignment horizontal="center" vertical="top" wrapText="1"/>
    </xf>
    <xf numFmtId="9" fontId="18" fillId="0" borderId="16" xfId="15" applyFont="1" applyBorder="1" applyAlignment="1" applyProtection="1">
      <alignment horizontal="center" vertical="top" wrapText="1"/>
    </xf>
    <xf numFmtId="0" fontId="18" fillId="0" borderId="0" xfId="0" applyFont="1" applyProtection="1"/>
    <xf numFmtId="9" fontId="18" fillId="0" borderId="17" xfId="15" applyFont="1" applyBorder="1" applyAlignment="1" applyProtection="1">
      <alignment horizontal="center" vertical="top" wrapText="1"/>
    </xf>
    <xf numFmtId="1" fontId="28" fillId="2" borderId="12" xfId="0" applyNumberFormat="1"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176" fontId="19" fillId="2" borderId="27" xfId="0" applyNumberFormat="1" applyFont="1" applyFill="1" applyBorder="1" applyAlignment="1" applyProtection="1">
      <alignment horizontal="center" vertical="center"/>
      <protection locked="0"/>
    </xf>
    <xf numFmtId="2" fontId="64" fillId="0" borderId="0" xfId="0" applyNumberFormat="1" applyFont="1" applyFill="1" applyBorder="1" applyAlignment="1" applyProtection="1">
      <alignment vertical="center"/>
    </xf>
    <xf numFmtId="0" fontId="64" fillId="0" borderId="0" xfId="0" applyFont="1" applyFill="1" applyBorder="1" applyAlignment="1" applyProtection="1">
      <alignment horizontal="center" vertical="center"/>
    </xf>
    <xf numFmtId="9" fontId="16" fillId="0" borderId="0" xfId="15" applyFont="1" applyFill="1" applyBorder="1" applyAlignment="1" applyProtection="1">
      <alignment vertical="center"/>
    </xf>
    <xf numFmtId="170" fontId="64" fillId="0" borderId="0" xfId="0" applyNumberFormat="1" applyFont="1" applyFill="1" applyBorder="1" applyAlignment="1" applyProtection="1">
      <alignment vertical="center"/>
    </xf>
    <xf numFmtId="170" fontId="64" fillId="0" borderId="0" xfId="0" applyNumberFormat="1" applyFont="1" applyFill="1" applyBorder="1" applyAlignment="1" applyProtection="1">
      <alignment horizontal="center" vertical="center"/>
    </xf>
    <xf numFmtId="0" fontId="8" fillId="0" borderId="0" xfId="0" applyFont="1" applyBorder="1" applyAlignment="1" applyProtection="1">
      <alignment vertical="center"/>
    </xf>
    <xf numFmtId="0" fontId="19" fillId="0" borderId="0" xfId="0" applyFont="1" applyFill="1" applyBorder="1" applyAlignment="1" applyProtection="1">
      <alignment horizontal="right" vertical="center"/>
    </xf>
    <xf numFmtId="0" fontId="18" fillId="0" borderId="0" xfId="0" applyFont="1" applyBorder="1" applyAlignment="1" applyProtection="1">
      <alignment horizontal="right" vertical="center"/>
    </xf>
    <xf numFmtId="49" fontId="45" fillId="0" borderId="26" xfId="0" applyNumberFormat="1" applyFont="1" applyBorder="1" applyAlignment="1">
      <alignment vertical="center"/>
    </xf>
    <xf numFmtId="0" fontId="17" fillId="0" borderId="26" xfId="0" applyFont="1" applyBorder="1" applyAlignment="1">
      <alignment vertical="center"/>
    </xf>
    <xf numFmtId="0" fontId="16" fillId="0" borderId="0" xfId="0" applyFont="1" applyBorder="1" applyAlignment="1">
      <alignment horizontal="left" vertical="center"/>
    </xf>
    <xf numFmtId="0" fontId="47" fillId="0" borderId="0" xfId="0" applyFont="1" applyFill="1" applyBorder="1" applyAlignment="1" applyProtection="1">
      <alignment vertical="center"/>
    </xf>
    <xf numFmtId="9" fontId="17" fillId="0" borderId="8" xfId="15" applyFont="1" applyFill="1" applyBorder="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5" fillId="0" borderId="0" xfId="0" applyFont="1" applyBorder="1" applyAlignment="1">
      <alignment horizontal="left" vertical="center"/>
    </xf>
    <xf numFmtId="0" fontId="16" fillId="0" borderId="20" xfId="0" applyFont="1" applyBorder="1" applyAlignment="1">
      <alignment horizontal="left" vertical="center"/>
    </xf>
    <xf numFmtId="0" fontId="17" fillId="0" borderId="0" xfId="0" applyFont="1" applyBorder="1" applyAlignment="1">
      <alignment horizontal="left" vertical="center"/>
    </xf>
    <xf numFmtId="0" fontId="5" fillId="0" borderId="28" xfId="0" applyFont="1" applyBorder="1" applyAlignment="1">
      <alignment horizontal="left" vertical="center"/>
    </xf>
    <xf numFmtId="0" fontId="16" fillId="0" borderId="46" xfId="0" applyFont="1" applyBorder="1" applyAlignment="1">
      <alignment vertical="center"/>
    </xf>
    <xf numFmtId="0" fontId="16" fillId="0" borderId="20" xfId="0" applyFont="1" applyBorder="1" applyAlignment="1">
      <alignment vertical="center" wrapText="1"/>
    </xf>
    <xf numFmtId="0" fontId="17" fillId="0" borderId="0" xfId="0" applyFont="1" applyBorder="1" applyAlignment="1">
      <alignment vertical="center"/>
    </xf>
    <xf numFmtId="173" fontId="8" fillId="0" borderId="26" xfId="0" applyNumberFormat="1" applyFont="1" applyBorder="1" applyAlignment="1" applyProtection="1">
      <alignment vertical="center"/>
    </xf>
    <xf numFmtId="0" fontId="17" fillId="0" borderId="0" xfId="0" applyFont="1" applyBorder="1" applyAlignment="1">
      <alignment horizontal="right" vertical="center"/>
    </xf>
    <xf numFmtId="0" fontId="8" fillId="5" borderId="47" xfId="0" applyFont="1" applyFill="1" applyBorder="1" applyAlignment="1" applyProtection="1">
      <alignment horizontal="center" vertical="center" wrapText="1"/>
    </xf>
    <xf numFmtId="0" fontId="16" fillId="0" borderId="0" xfId="0" applyFont="1" applyBorder="1" applyAlignment="1">
      <alignment horizontal="right" vertical="center"/>
    </xf>
    <xf numFmtId="0" fontId="5" fillId="0" borderId="48" xfId="0" applyFont="1" applyBorder="1" applyAlignment="1" applyProtection="1">
      <alignment horizontal="left" vertical="center"/>
    </xf>
    <xf numFmtId="0" fontId="16" fillId="0" borderId="26" xfId="0" applyFont="1" applyBorder="1" applyAlignment="1">
      <alignment vertical="center"/>
    </xf>
    <xf numFmtId="49" fontId="16" fillId="0" borderId="0" xfId="0" applyNumberFormat="1" applyFont="1" applyBorder="1" applyAlignment="1">
      <alignment vertical="center"/>
    </xf>
    <xf numFmtId="0" fontId="17" fillId="0" borderId="20" xfId="0" applyFont="1" applyBorder="1" applyAlignment="1">
      <alignment vertical="center"/>
    </xf>
    <xf numFmtId="0" fontId="16" fillId="0" borderId="29" xfId="0" applyFont="1" applyBorder="1" applyAlignment="1" applyProtection="1">
      <alignment vertical="center"/>
    </xf>
    <xf numFmtId="0" fontId="7" fillId="0" borderId="0" xfId="0" applyFont="1" applyFill="1" applyBorder="1" applyAlignment="1" applyProtection="1">
      <alignment horizontal="right" vertical="center"/>
    </xf>
    <xf numFmtId="170" fontId="0" fillId="0" borderId="0" xfId="0" applyNumberFormat="1"/>
    <xf numFmtId="0" fontId="16" fillId="0" borderId="0" xfId="0" applyFont="1" applyBorder="1" applyAlignment="1">
      <alignment horizontal="right"/>
    </xf>
    <xf numFmtId="1" fontId="16" fillId="0" borderId="0" xfId="0" applyNumberFormat="1" applyFont="1" applyBorder="1" applyAlignment="1">
      <alignment horizontal="left"/>
    </xf>
    <xf numFmtId="0" fontId="16" fillId="0" borderId="0" xfId="0" applyFont="1" applyBorder="1"/>
    <xf numFmtId="0" fontId="16" fillId="0" borderId="0" xfId="0" applyFont="1"/>
    <xf numFmtId="49" fontId="16" fillId="0" borderId="0" xfId="0" applyNumberFormat="1" applyFont="1"/>
    <xf numFmtId="0" fontId="17" fillId="0" borderId="0" xfId="0" applyFont="1" applyAlignment="1">
      <alignment horizontal="right"/>
    </xf>
    <xf numFmtId="0" fontId="22" fillId="2" borderId="49" xfId="0" applyFont="1" applyFill="1" applyBorder="1" applyProtection="1">
      <protection locked="0"/>
    </xf>
    <xf numFmtId="0" fontId="22" fillId="2" borderId="50" xfId="0" applyFont="1" applyFill="1" applyBorder="1" applyAlignment="1" applyProtection="1">
      <protection locked="0"/>
    </xf>
    <xf numFmtId="0" fontId="22" fillId="2" borderId="3" xfId="0" applyFont="1" applyFill="1" applyBorder="1" applyProtection="1">
      <protection locked="0"/>
    </xf>
    <xf numFmtId="0" fontId="22" fillId="2" borderId="27" xfId="0" applyFont="1" applyFill="1" applyBorder="1" applyProtection="1">
      <protection locked="0"/>
    </xf>
    <xf numFmtId="0" fontId="22" fillId="2" borderId="51" xfId="0" applyFont="1" applyFill="1" applyBorder="1" applyProtection="1">
      <protection locked="0"/>
    </xf>
    <xf numFmtId="0" fontId="22" fillId="2" borderId="52" xfId="0" applyFont="1" applyFill="1" applyBorder="1" applyAlignment="1" applyProtection="1">
      <protection locked="0"/>
    </xf>
    <xf numFmtId="0" fontId="22" fillId="2" borderId="52" xfId="0" applyFont="1" applyFill="1" applyBorder="1" applyProtection="1">
      <protection locked="0"/>
    </xf>
    <xf numFmtId="0" fontId="22" fillId="2" borderId="53" xfId="0" applyFont="1" applyFill="1" applyBorder="1" applyProtection="1">
      <protection locked="0"/>
    </xf>
    <xf numFmtId="0" fontId="22" fillId="2" borderId="54" xfId="0" applyFont="1" applyFill="1" applyBorder="1" applyProtection="1">
      <protection locked="0"/>
    </xf>
    <xf numFmtId="0" fontId="22" fillId="2" borderId="50" xfId="0" applyFont="1" applyFill="1" applyBorder="1" applyProtection="1">
      <protection locked="0"/>
    </xf>
    <xf numFmtId="0" fontId="22" fillId="2" borderId="55" xfId="0" applyFont="1" applyFill="1" applyBorder="1" applyProtection="1">
      <protection locked="0"/>
    </xf>
    <xf numFmtId="0" fontId="22" fillId="2" borderId="56" xfId="0" applyFont="1" applyFill="1" applyBorder="1" applyProtection="1">
      <protection locked="0"/>
    </xf>
    <xf numFmtId="0" fontId="22" fillId="2" borderId="57" xfId="0" applyFont="1" applyFill="1" applyBorder="1" applyProtection="1">
      <protection locked="0"/>
    </xf>
    <xf numFmtId="0" fontId="22" fillId="2" borderId="34" xfId="0" applyFont="1" applyFill="1" applyBorder="1" applyProtection="1">
      <protection locked="0"/>
    </xf>
    <xf numFmtId="0" fontId="22" fillId="2" borderId="58" xfId="0" applyFont="1" applyFill="1" applyBorder="1" applyProtection="1">
      <protection locked="0"/>
    </xf>
    <xf numFmtId="0" fontId="16" fillId="0" borderId="59" xfId="0" applyFont="1" applyBorder="1" applyAlignment="1">
      <alignment vertical="top" wrapText="1"/>
    </xf>
    <xf numFmtId="0" fontId="16" fillId="0" borderId="53" xfId="0" applyFont="1" applyBorder="1"/>
    <xf numFmtId="0" fontId="16" fillId="0" borderId="20" xfId="0" applyFont="1" applyBorder="1"/>
    <xf numFmtId="0" fontId="16" fillId="0" borderId="24" xfId="0" applyFont="1" applyBorder="1"/>
    <xf numFmtId="1" fontId="16" fillId="0" borderId="26" xfId="0" applyNumberFormat="1" applyFont="1" applyBorder="1" applyAlignment="1">
      <alignment horizontal="left"/>
    </xf>
    <xf numFmtId="0" fontId="16" fillId="0" borderId="30" xfId="0" applyFont="1" applyBorder="1"/>
    <xf numFmtId="0" fontId="16" fillId="0" borderId="12" xfId="0" applyFont="1" applyBorder="1" applyAlignment="1">
      <alignment vertical="top" wrapText="1"/>
    </xf>
    <xf numFmtId="0" fontId="16" fillId="0" borderId="10" xfId="0" applyFont="1" applyBorder="1" applyAlignment="1">
      <alignment vertical="top" wrapText="1"/>
    </xf>
    <xf numFmtId="0" fontId="16" fillId="0" borderId="60" xfId="0" applyFont="1" applyBorder="1"/>
    <xf numFmtId="0" fontId="16" fillId="0" borderId="60" xfId="0" applyFont="1" applyBorder="1" applyAlignment="1">
      <alignment vertical="top" wrapText="1"/>
    </xf>
    <xf numFmtId="0" fontId="16" fillId="0" borderId="59" xfId="0" applyFont="1" applyBorder="1" applyAlignment="1">
      <alignment vertical="top"/>
    </xf>
    <xf numFmtId="0" fontId="22" fillId="2" borderId="37" xfId="0" applyFont="1" applyFill="1" applyBorder="1" applyProtection="1">
      <protection locked="0"/>
    </xf>
    <xf numFmtId="0" fontId="22" fillId="2" borderId="5" xfId="0" applyFont="1" applyFill="1" applyBorder="1" applyProtection="1">
      <protection locked="0"/>
    </xf>
    <xf numFmtId="0" fontId="6" fillId="2" borderId="54" xfId="0" applyFont="1" applyFill="1" applyBorder="1" applyAlignment="1" applyProtection="1"/>
    <xf numFmtId="0" fontId="6" fillId="2" borderId="56" xfId="0" applyFont="1" applyFill="1" applyBorder="1" applyAlignment="1" applyProtection="1"/>
    <xf numFmtId="0" fontId="45" fillId="0" borderId="0" xfId="0" applyFont="1" applyBorder="1" applyAlignment="1">
      <alignment horizontal="left" vertical="center"/>
    </xf>
    <xf numFmtId="0" fontId="16" fillId="0" borderId="0" xfId="0" applyFont="1" applyBorder="1" applyAlignment="1">
      <alignment horizontal="center" vertical="center"/>
    </xf>
    <xf numFmtId="0" fontId="37" fillId="0" borderId="0" xfId="0" applyFont="1" applyBorder="1" applyAlignment="1" applyProtection="1">
      <alignment horizontal="center" vertical="center"/>
    </xf>
    <xf numFmtId="0" fontId="5" fillId="0" borderId="61" xfId="0" applyFont="1" applyFill="1" applyBorder="1" applyAlignment="1" applyProtection="1">
      <alignment horizontal="left" vertical="center"/>
    </xf>
    <xf numFmtId="0" fontId="28" fillId="2" borderId="51" xfId="0" applyFont="1" applyFill="1" applyBorder="1" applyAlignment="1" applyProtection="1">
      <alignment horizontal="center" vertical="center"/>
      <protection locked="0"/>
    </xf>
    <xf numFmtId="0" fontId="18" fillId="0" borderId="62" xfId="0" applyFont="1" applyFill="1" applyBorder="1" applyAlignment="1" applyProtection="1">
      <alignment horizontal="right" vertical="center"/>
    </xf>
    <xf numFmtId="0" fontId="16" fillId="0" borderId="2" xfId="0" applyFont="1" applyBorder="1" applyAlignment="1">
      <alignment vertical="center"/>
    </xf>
    <xf numFmtId="0" fontId="0" fillId="0" borderId="31" xfId="0" applyBorder="1"/>
    <xf numFmtId="0" fontId="0" fillId="0" borderId="20" xfId="0" applyBorder="1"/>
    <xf numFmtId="0" fontId="0" fillId="0" borderId="0" xfId="0" applyBorder="1" applyAlignment="1"/>
    <xf numFmtId="0" fontId="37" fillId="0" borderId="0" xfId="0" applyFont="1" applyBorder="1" applyAlignment="1">
      <alignment horizontal="center" vertical="center"/>
    </xf>
    <xf numFmtId="0" fontId="16" fillId="0" borderId="31" xfId="0" applyFont="1" applyBorder="1" applyAlignment="1">
      <alignment vertical="center"/>
    </xf>
    <xf numFmtId="0" fontId="26" fillId="0" borderId="20" xfId="0" applyFont="1" applyBorder="1" applyAlignment="1">
      <alignment horizontal="center" vertical="center"/>
    </xf>
    <xf numFmtId="0" fontId="58" fillId="0" borderId="0" xfId="0" applyFont="1" applyBorder="1" applyAlignment="1">
      <alignment horizontal="center" vertical="center"/>
    </xf>
    <xf numFmtId="0" fontId="16" fillId="0" borderId="20" xfId="0" applyFont="1" applyBorder="1" applyAlignment="1">
      <alignment horizontal="center" vertical="center"/>
    </xf>
    <xf numFmtId="0" fontId="85" fillId="0" borderId="0" xfId="0" applyFont="1" applyBorder="1" applyAlignment="1" applyProtection="1">
      <alignment horizontal="center" vertical="center"/>
    </xf>
    <xf numFmtId="0" fontId="52" fillId="0" borderId="0" xfId="0" applyFont="1" applyBorder="1" applyAlignment="1" applyProtection="1">
      <alignment horizontal="center" vertical="center"/>
    </xf>
    <xf numFmtId="49" fontId="52" fillId="0" borderId="0" xfId="0" applyNumberFormat="1" applyFont="1" applyBorder="1" applyAlignment="1" applyProtection="1">
      <alignment horizontal="center" vertical="center"/>
    </xf>
    <xf numFmtId="0" fontId="8" fillId="0" borderId="0" xfId="0" applyFont="1" applyBorder="1" applyAlignment="1" applyProtection="1">
      <alignment horizontal="right" vertical="center"/>
    </xf>
    <xf numFmtId="174" fontId="8" fillId="0" borderId="0" xfId="13" applyNumberFormat="1" applyFont="1" applyBorder="1" applyAlignment="1" applyProtection="1">
      <alignment horizontal="right" vertical="center"/>
      <protection hidden="1"/>
    </xf>
    <xf numFmtId="0" fontId="57" fillId="0" borderId="2" xfId="0" applyFont="1" applyBorder="1" applyAlignment="1" applyProtection="1">
      <alignment vertical="center"/>
    </xf>
    <xf numFmtId="0" fontId="28" fillId="2" borderId="63" xfId="0" applyFont="1" applyFill="1" applyBorder="1" applyAlignment="1" applyProtection="1">
      <alignment horizontal="center" vertical="center"/>
      <protection locked="0"/>
    </xf>
    <xf numFmtId="49" fontId="19" fillId="6" borderId="27" xfId="0" applyNumberFormat="1" applyFont="1" applyFill="1" applyBorder="1" applyAlignment="1" applyProtection="1">
      <alignment horizontal="center" vertical="center" wrapText="1"/>
      <protection locked="0"/>
    </xf>
    <xf numFmtId="49" fontId="17" fillId="2" borderId="12" xfId="0" applyNumberFormat="1"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center" vertical="center"/>
      <protection locked="0"/>
    </xf>
    <xf numFmtId="0" fontId="18" fillId="0" borderId="24" xfId="0" applyFont="1" applyFill="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0" fontId="17" fillId="0" borderId="53" xfId="0" applyFont="1" applyFill="1" applyBorder="1" applyAlignment="1" applyProtection="1">
      <alignment vertical="center"/>
    </xf>
    <xf numFmtId="0" fontId="36" fillId="0" borderId="0" xfId="0" applyFont="1" applyBorder="1" applyAlignment="1" applyProtection="1">
      <alignment vertical="center"/>
    </xf>
    <xf numFmtId="0" fontId="17" fillId="0" borderId="20" xfId="0" applyFont="1" applyBorder="1" applyAlignment="1" applyProtection="1">
      <alignment horizontal="right" vertical="center"/>
    </xf>
    <xf numFmtId="0" fontId="87" fillId="0" borderId="20" xfId="0" applyFont="1" applyBorder="1" applyAlignment="1">
      <alignment vertical="center"/>
    </xf>
    <xf numFmtId="0" fontId="87" fillId="0" borderId="20" xfId="0" applyFont="1" applyBorder="1" applyAlignment="1" applyProtection="1">
      <alignment vertical="center"/>
    </xf>
    <xf numFmtId="0" fontId="54" fillId="0" borderId="20" xfId="0" applyFont="1" applyFill="1" applyBorder="1" applyAlignment="1" applyProtection="1">
      <alignment vertical="center"/>
    </xf>
    <xf numFmtId="49" fontId="8" fillId="0" borderId="64" xfId="0" applyNumberFormat="1" applyFont="1" applyFill="1" applyBorder="1" applyAlignment="1" applyProtection="1">
      <alignment horizontal="center" vertical="center" wrapText="1"/>
    </xf>
    <xf numFmtId="1" fontId="17" fillId="0" borderId="0" xfId="0" applyNumberFormat="1" applyFont="1" applyBorder="1" applyAlignment="1" applyProtection="1">
      <alignment horizontal="right" vertical="center"/>
    </xf>
    <xf numFmtId="0" fontId="16" fillId="0" borderId="26" xfId="0" applyFont="1" applyBorder="1" applyAlignment="1">
      <alignment vertical="center" wrapText="1"/>
    </xf>
    <xf numFmtId="0" fontId="76" fillId="0" borderId="0" xfId="0" applyFont="1" applyFill="1" applyBorder="1" applyAlignment="1" applyProtection="1">
      <alignment horizontal="right" vertical="center"/>
    </xf>
    <xf numFmtId="49" fontId="76" fillId="0" borderId="0" xfId="0" applyNumberFormat="1" applyFont="1" applyFill="1" applyBorder="1" applyAlignment="1" applyProtection="1">
      <alignment vertical="center"/>
    </xf>
    <xf numFmtId="0" fontId="76" fillId="0" borderId="24" xfId="0" applyFont="1" applyBorder="1" applyAlignment="1">
      <alignment vertical="center"/>
    </xf>
    <xf numFmtId="0" fontId="42" fillId="0" borderId="20" xfId="0" applyFont="1" applyFill="1" applyBorder="1" applyAlignment="1" applyProtection="1">
      <alignment vertical="center"/>
    </xf>
    <xf numFmtId="0" fontId="6" fillId="2" borderId="46" xfId="0" applyFont="1" applyFill="1" applyBorder="1" applyAlignment="1" applyProtection="1">
      <alignment vertical="center"/>
    </xf>
    <xf numFmtId="0" fontId="76" fillId="2" borderId="46" xfId="0" applyFont="1" applyFill="1" applyBorder="1" applyAlignment="1" applyProtection="1">
      <alignment horizontal="right" vertical="center"/>
    </xf>
    <xf numFmtId="0" fontId="16" fillId="0" borderId="29" xfId="0" applyFont="1" applyBorder="1" applyAlignment="1">
      <alignment vertical="center" wrapText="1"/>
    </xf>
    <xf numFmtId="0" fontId="54" fillId="0" borderId="65" xfId="0" applyFont="1" applyFill="1" applyBorder="1" applyAlignment="1" applyProtection="1">
      <alignment horizontal="left" vertical="center"/>
    </xf>
    <xf numFmtId="0" fontId="6" fillId="0" borderId="48" xfId="0" applyFont="1" applyFill="1" applyBorder="1" applyAlignment="1" applyProtection="1">
      <alignment vertical="center"/>
    </xf>
    <xf numFmtId="0" fontId="54" fillId="0" borderId="48" xfId="0" applyFont="1" applyFill="1" applyBorder="1" applyAlignment="1" applyProtection="1">
      <alignment horizontal="left" vertical="center"/>
    </xf>
    <xf numFmtId="0" fontId="17" fillId="0" borderId="26" xfId="0" applyFont="1" applyBorder="1" applyAlignment="1">
      <alignment horizontal="right"/>
    </xf>
    <xf numFmtId="0" fontId="16" fillId="0" borderId="60" xfId="0" applyFont="1" applyBorder="1" applyAlignment="1">
      <alignment vertical="center"/>
    </xf>
    <xf numFmtId="0" fontId="0" fillId="0" borderId="26" xfId="0" applyBorder="1"/>
    <xf numFmtId="0" fontId="8" fillId="0" borderId="5" xfId="0" applyFont="1" applyFill="1" applyBorder="1" applyAlignment="1">
      <alignment horizontal="right"/>
    </xf>
    <xf numFmtId="0" fontId="21" fillId="0" borderId="0" xfId="0" applyFont="1" applyBorder="1" applyAlignment="1" applyProtection="1">
      <alignment vertical="center"/>
    </xf>
    <xf numFmtId="0" fontId="16" fillId="0" borderId="0" xfId="0" applyFont="1" applyFill="1" applyBorder="1" applyAlignment="1" applyProtection="1">
      <alignment vertical="center"/>
    </xf>
    <xf numFmtId="0" fontId="8" fillId="0" borderId="66" xfId="0" applyFont="1" applyBorder="1" applyAlignment="1" applyProtection="1">
      <alignment horizontal="center" vertical="center" wrapText="1"/>
    </xf>
    <xf numFmtId="0" fontId="8" fillId="0" borderId="67" xfId="0" applyFont="1" applyBorder="1" applyAlignment="1" applyProtection="1">
      <alignment horizontal="center" vertical="center" wrapText="1"/>
    </xf>
    <xf numFmtId="49" fontId="8" fillId="0" borderId="68" xfId="0" applyNumberFormat="1" applyFont="1" applyBorder="1" applyAlignment="1" applyProtection="1">
      <alignment horizontal="center" vertical="center"/>
    </xf>
    <xf numFmtId="49" fontId="8" fillId="0" borderId="69" xfId="0" applyNumberFormat="1" applyFont="1" applyBorder="1" applyAlignment="1" applyProtection="1">
      <alignment horizontal="center" vertical="center"/>
    </xf>
    <xf numFmtId="0" fontId="16" fillId="0" borderId="70" xfId="0" applyFont="1" applyBorder="1" applyAlignment="1" applyProtection="1">
      <alignment vertical="center"/>
    </xf>
    <xf numFmtId="0" fontId="19" fillId="0" borderId="4"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4" xfId="0" applyFont="1" applyBorder="1" applyAlignment="1">
      <alignment horizontal="left" vertical="center"/>
    </xf>
    <xf numFmtId="1" fontId="16" fillId="0" borderId="0" xfId="0" applyNumberFormat="1" applyFont="1" applyBorder="1" applyAlignment="1">
      <alignment horizontal="left" vertical="center"/>
    </xf>
    <xf numFmtId="0" fontId="16" fillId="0" borderId="53" xfId="0" applyFont="1" applyBorder="1" applyAlignment="1">
      <alignment vertical="center"/>
    </xf>
    <xf numFmtId="0" fontId="16" fillId="0" borderId="71" xfId="0" applyFont="1" applyBorder="1" applyAlignment="1">
      <alignment vertical="center"/>
    </xf>
    <xf numFmtId="0" fontId="16" fillId="0" borderId="69" xfId="0" applyFont="1" applyBorder="1" applyAlignment="1">
      <alignment vertical="center" wrapText="1"/>
    </xf>
    <xf numFmtId="0" fontId="16" fillId="0" borderId="12" xfId="0" applyFont="1" applyBorder="1" applyAlignment="1">
      <alignment vertical="center" wrapText="1"/>
    </xf>
    <xf numFmtId="0" fontId="16" fillId="0" borderId="72" xfId="0" applyFont="1" applyBorder="1" applyAlignment="1">
      <alignment vertical="center" wrapText="1"/>
    </xf>
    <xf numFmtId="14" fontId="22" fillId="2" borderId="73" xfId="0" applyNumberFormat="1"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170" fontId="22" fillId="2" borderId="51" xfId="0" applyNumberFormat="1" applyFont="1" applyFill="1" applyBorder="1" applyAlignment="1" applyProtection="1">
      <alignment vertical="center"/>
      <protection locked="0"/>
    </xf>
    <xf numFmtId="0" fontId="22" fillId="2" borderId="74"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170" fontId="22" fillId="2" borderId="3" xfId="0" applyNumberFormat="1" applyFont="1" applyFill="1" applyBorder="1" applyAlignment="1" applyProtection="1">
      <alignment vertical="center"/>
      <protection locked="0"/>
    </xf>
    <xf numFmtId="0" fontId="22" fillId="2" borderId="68" xfId="0" applyFont="1" applyFill="1" applyBorder="1" applyAlignment="1" applyProtection="1">
      <alignment vertical="center"/>
      <protection locked="0"/>
    </xf>
    <xf numFmtId="0" fontId="22" fillId="2" borderId="27" xfId="0" applyFont="1" applyFill="1" applyBorder="1" applyAlignment="1" applyProtection="1">
      <alignment vertical="center"/>
      <protection locked="0"/>
    </xf>
    <xf numFmtId="170" fontId="22" fillId="2" borderId="27" xfId="0" applyNumberFormat="1" applyFont="1" applyFill="1" applyBorder="1" applyAlignment="1" applyProtection="1">
      <alignment vertical="center"/>
      <protection locked="0"/>
    </xf>
    <xf numFmtId="0" fontId="16" fillId="0" borderId="75" xfId="0" applyFont="1" applyBorder="1" applyAlignment="1">
      <alignment vertical="center"/>
    </xf>
    <xf numFmtId="0" fontId="8" fillId="0" borderId="20" xfId="0" applyFont="1" applyBorder="1" applyAlignment="1">
      <alignment horizontal="right" vertical="center"/>
    </xf>
    <xf numFmtId="0" fontId="16" fillId="0" borderId="55" xfId="0" applyFont="1" applyBorder="1" applyAlignment="1">
      <alignment horizontal="right" vertical="center"/>
    </xf>
    <xf numFmtId="0" fontId="16" fillId="0" borderId="55" xfId="0" applyFont="1" applyBorder="1" applyAlignment="1">
      <alignment vertical="center"/>
    </xf>
    <xf numFmtId="0" fontId="8" fillId="0" borderId="0" xfId="0" applyFont="1" applyBorder="1" applyAlignment="1">
      <alignment horizontal="right" vertical="center"/>
    </xf>
    <xf numFmtId="0" fontId="19" fillId="0" borderId="25" xfId="0" applyFont="1" applyBorder="1" applyAlignment="1">
      <alignment vertical="center"/>
    </xf>
    <xf numFmtId="0" fontId="16" fillId="0" borderId="59" xfId="0" applyFont="1" applyBorder="1" applyAlignment="1">
      <alignment vertical="center"/>
    </xf>
    <xf numFmtId="0" fontId="16" fillId="0" borderId="59" xfId="0" applyFont="1" applyBorder="1" applyAlignment="1">
      <alignment vertical="center" wrapText="1"/>
    </xf>
    <xf numFmtId="0" fontId="16" fillId="0" borderId="69" xfId="0" applyFont="1" applyBorder="1" applyAlignment="1">
      <alignment vertical="center"/>
    </xf>
    <xf numFmtId="0" fontId="16" fillId="0" borderId="12" xfId="0" applyFont="1" applyBorder="1" applyAlignment="1">
      <alignment vertical="center"/>
    </xf>
    <xf numFmtId="0" fontId="22" fillId="2" borderId="52" xfId="0" applyFont="1" applyFill="1" applyBorder="1" applyAlignment="1" applyProtection="1">
      <alignment vertical="center"/>
      <protection locked="0"/>
    </xf>
    <xf numFmtId="14" fontId="22" fillId="2" borderId="51" xfId="0" applyNumberFormat="1" applyFont="1" applyFill="1" applyBorder="1" applyAlignment="1" applyProtection="1">
      <alignment vertical="center"/>
      <protection locked="0"/>
    </xf>
    <xf numFmtId="0" fontId="22" fillId="2" borderId="50" xfId="0" applyFont="1" applyFill="1" applyBorder="1" applyAlignment="1" applyProtection="1">
      <alignment vertical="center"/>
      <protection locked="0"/>
    </xf>
    <xf numFmtId="0" fontId="22" fillId="2" borderId="57" xfId="0" applyFont="1" applyFill="1" applyBorder="1" applyAlignment="1" applyProtection="1">
      <alignment vertical="center"/>
      <protection locked="0"/>
    </xf>
    <xf numFmtId="0" fontId="8" fillId="0" borderId="76" xfId="0" applyFont="1" applyBorder="1" applyAlignment="1">
      <alignment horizontal="right" vertical="center"/>
    </xf>
    <xf numFmtId="0" fontId="8" fillId="0" borderId="1" xfId="0" applyFont="1" applyBorder="1" applyAlignment="1">
      <alignment horizontal="right" vertical="center"/>
    </xf>
    <xf numFmtId="0" fontId="8" fillId="0" borderId="26" xfId="0" applyFont="1" applyBorder="1" applyAlignment="1">
      <alignment horizontal="right" vertical="center"/>
    </xf>
    <xf numFmtId="0" fontId="8" fillId="0" borderId="8" xfId="0" applyFont="1" applyBorder="1" applyAlignment="1">
      <alignment horizontal="right" vertical="center"/>
    </xf>
    <xf numFmtId="0" fontId="8" fillId="0" borderId="31" xfId="0" applyFont="1" applyBorder="1" applyAlignment="1">
      <alignment horizontal="right" vertical="center"/>
    </xf>
    <xf numFmtId="0" fontId="8" fillId="0" borderId="2" xfId="0" applyFont="1" applyBorder="1" applyAlignment="1">
      <alignment horizontal="right" vertical="center"/>
    </xf>
    <xf numFmtId="0" fontId="16" fillId="0" borderId="29" xfId="0" applyFont="1" applyBorder="1" applyAlignment="1">
      <alignment vertical="center"/>
    </xf>
    <xf numFmtId="170" fontId="16" fillId="0" borderId="72" xfId="0" applyNumberFormat="1" applyFont="1" applyBorder="1" applyAlignment="1">
      <alignment vertical="center" wrapText="1"/>
    </xf>
    <xf numFmtId="170" fontId="5" fillId="0" borderId="77" xfId="1" applyNumberFormat="1" applyFont="1" applyBorder="1" applyAlignment="1">
      <alignment vertical="center"/>
    </xf>
    <xf numFmtId="170" fontId="5" fillId="0" borderId="78" xfId="1" applyNumberFormat="1" applyFont="1" applyBorder="1" applyAlignment="1">
      <alignment vertical="center"/>
    </xf>
    <xf numFmtId="170" fontId="5" fillId="0" borderId="9" xfId="1" applyNumberFormat="1" applyFont="1" applyBorder="1" applyAlignment="1">
      <alignment vertical="center"/>
    </xf>
    <xf numFmtId="170" fontId="16" fillId="0" borderId="24" xfId="0" applyNumberFormat="1" applyFont="1" applyBorder="1" applyAlignment="1">
      <alignment vertical="center"/>
    </xf>
    <xf numFmtId="170" fontId="16" fillId="0" borderId="79" xfId="0" applyNumberFormat="1" applyFont="1" applyBorder="1" applyAlignment="1">
      <alignment vertical="center"/>
    </xf>
    <xf numFmtId="170" fontId="8" fillId="0" borderId="24" xfId="0" applyNumberFormat="1" applyFont="1" applyBorder="1" applyAlignment="1">
      <alignment horizontal="right" vertical="center"/>
    </xf>
    <xf numFmtId="170" fontId="16" fillId="0" borderId="71" xfId="0" applyNumberFormat="1" applyFont="1" applyBorder="1" applyAlignment="1">
      <alignment vertical="center"/>
    </xf>
    <xf numFmtId="170" fontId="22" fillId="2" borderId="78" xfId="1" applyNumberFormat="1" applyFont="1" applyFill="1" applyBorder="1" applyAlignment="1" applyProtection="1">
      <alignment vertical="center"/>
      <protection locked="0"/>
    </xf>
    <xf numFmtId="170" fontId="18" fillId="0" borderId="24" xfId="0" applyNumberFormat="1" applyFont="1" applyBorder="1" applyAlignment="1">
      <alignment vertical="center"/>
    </xf>
    <xf numFmtId="0" fontId="16" fillId="0" borderId="24" xfId="0" applyFont="1" applyBorder="1" applyAlignment="1">
      <alignment horizontal="center" vertical="center"/>
    </xf>
    <xf numFmtId="0" fontId="16" fillId="0" borderId="20" xfId="0" applyFont="1" applyBorder="1" applyAlignment="1">
      <alignment horizontal="right" vertical="center"/>
    </xf>
    <xf numFmtId="0" fontId="22" fillId="2" borderId="49" xfId="0" applyFont="1" applyFill="1" applyBorder="1" applyAlignment="1" applyProtection="1">
      <alignment vertical="center"/>
      <protection locked="0"/>
    </xf>
    <xf numFmtId="7" fontId="22" fillId="2" borderId="49" xfId="1" applyNumberFormat="1" applyFont="1" applyFill="1" applyBorder="1" applyAlignment="1" applyProtection="1">
      <alignment vertical="center"/>
      <protection locked="0"/>
    </xf>
    <xf numFmtId="0" fontId="22" fillId="2" borderId="81"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7" fontId="22" fillId="2" borderId="3" xfId="1" applyNumberFormat="1" applyFont="1" applyFill="1" applyBorder="1" applyAlignment="1" applyProtection="1">
      <alignment vertical="center"/>
      <protection locked="0"/>
    </xf>
    <xf numFmtId="7" fontId="22" fillId="2" borderId="27" xfId="1" applyNumberFormat="1" applyFont="1" applyFill="1" applyBorder="1" applyAlignment="1" applyProtection="1">
      <alignment vertical="center"/>
      <protection locked="0"/>
    </xf>
    <xf numFmtId="7" fontId="22" fillId="2" borderId="51" xfId="1" applyNumberFormat="1" applyFont="1" applyFill="1" applyBorder="1" applyAlignment="1" applyProtection="1">
      <alignment vertical="center"/>
      <protection locked="0"/>
    </xf>
    <xf numFmtId="0" fontId="19" fillId="0" borderId="82" xfId="0" applyFont="1" applyBorder="1" applyAlignment="1">
      <alignment horizontal="left" vertical="center"/>
    </xf>
    <xf numFmtId="0" fontId="16" fillId="0" borderId="60" xfId="0" applyFont="1" applyBorder="1" applyAlignment="1">
      <alignment horizontal="left" vertical="center"/>
    </xf>
    <xf numFmtId="0" fontId="8" fillId="0" borderId="29" xfId="0" applyFont="1" applyBorder="1" applyAlignment="1">
      <alignment horizontal="right" vertical="center"/>
    </xf>
    <xf numFmtId="0" fontId="8" fillId="0" borderId="22" xfId="0" applyFont="1" applyBorder="1" applyAlignment="1">
      <alignment horizontal="right" vertical="center"/>
    </xf>
    <xf numFmtId="170" fontId="5" fillId="0" borderId="24" xfId="1" applyNumberFormat="1" applyFont="1" applyBorder="1" applyAlignment="1">
      <alignment vertical="center"/>
    </xf>
    <xf numFmtId="170" fontId="16" fillId="0" borderId="75" xfId="0" applyNumberFormat="1" applyFont="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8" fillId="0" borderId="0" xfId="0" applyFont="1" applyBorder="1" applyAlignment="1">
      <alignment vertical="center"/>
    </xf>
    <xf numFmtId="0" fontId="18" fillId="0" borderId="20" xfId="0" applyFont="1" applyBorder="1" applyAlignment="1">
      <alignment vertical="center"/>
    </xf>
    <xf numFmtId="0" fontId="18" fillId="0" borderId="0" xfId="0" applyFont="1" applyBorder="1" applyAlignment="1">
      <alignment horizontal="right" vertical="center"/>
    </xf>
    <xf numFmtId="0" fontId="19" fillId="0" borderId="0" xfId="0" applyFont="1" applyBorder="1" applyAlignment="1">
      <alignment horizontal="right" vertical="center"/>
    </xf>
    <xf numFmtId="0" fontId="18" fillId="0" borderId="20" xfId="0" applyFont="1" applyBorder="1" applyAlignment="1">
      <alignment horizontal="right" vertical="center"/>
    </xf>
    <xf numFmtId="0" fontId="18" fillId="0" borderId="0" xfId="0" applyFont="1" applyBorder="1" applyAlignment="1">
      <alignment horizontal="left" vertical="center"/>
    </xf>
    <xf numFmtId="0" fontId="19" fillId="0" borderId="20" xfId="0" applyFont="1" applyBorder="1" applyAlignment="1">
      <alignment horizontal="right" vertical="center"/>
    </xf>
    <xf numFmtId="14" fontId="18" fillId="2" borderId="12" xfId="0" applyNumberFormat="1" applyFont="1" applyFill="1" applyBorder="1" applyAlignment="1" applyProtection="1">
      <alignment vertical="center"/>
      <protection locked="0"/>
    </xf>
    <xf numFmtId="0" fontId="18" fillId="2" borderId="12" xfId="0" applyFont="1" applyFill="1" applyBorder="1" applyAlignment="1" applyProtection="1">
      <alignment vertical="center"/>
      <protection locked="0"/>
    </xf>
    <xf numFmtId="0" fontId="18" fillId="0" borderId="29" xfId="0" applyFont="1" applyBorder="1" applyAlignment="1">
      <alignment vertical="center"/>
    </xf>
    <xf numFmtId="0" fontId="18" fillId="0" borderId="26" xfId="0" applyFont="1" applyBorder="1" applyAlignment="1">
      <alignment vertical="center"/>
    </xf>
    <xf numFmtId="0" fontId="18" fillId="0" borderId="30" xfId="0" applyFont="1" applyBorder="1" applyAlignment="1">
      <alignment vertical="center"/>
    </xf>
    <xf numFmtId="0" fontId="19" fillId="0" borderId="82" xfId="0" applyFont="1" applyBorder="1" applyAlignment="1">
      <alignment vertical="center"/>
    </xf>
    <xf numFmtId="0" fontId="18" fillId="0" borderId="60" xfId="0" applyFont="1" applyBorder="1" applyAlignment="1">
      <alignment vertical="center"/>
    </xf>
    <xf numFmtId="170" fontId="18" fillId="0" borderId="75" xfId="0" applyNumberFormat="1" applyFont="1" applyBorder="1" applyAlignment="1">
      <alignment vertical="center"/>
    </xf>
    <xf numFmtId="0" fontId="18" fillId="0" borderId="68" xfId="0" applyFont="1" applyBorder="1" applyAlignment="1">
      <alignment vertical="center"/>
    </xf>
    <xf numFmtId="0" fontId="18" fillId="0" borderId="59" xfId="0" applyFont="1" applyBorder="1" applyAlignment="1">
      <alignment vertical="center"/>
    </xf>
    <xf numFmtId="0" fontId="18" fillId="0" borderId="27" xfId="0" applyFont="1" applyBorder="1" applyAlignment="1">
      <alignment vertical="center"/>
    </xf>
    <xf numFmtId="0" fontId="18" fillId="0" borderId="27" xfId="0" applyFont="1" applyBorder="1" applyAlignment="1">
      <alignment vertical="center" wrapText="1"/>
    </xf>
    <xf numFmtId="0" fontId="18" fillId="0" borderId="83" xfId="0" applyFont="1" applyBorder="1" applyAlignment="1">
      <alignment vertical="center" wrapText="1"/>
    </xf>
    <xf numFmtId="0" fontId="19" fillId="0" borderId="5" xfId="0" applyFont="1" applyBorder="1" applyAlignment="1">
      <alignment horizontal="right" vertical="center"/>
    </xf>
    <xf numFmtId="0" fontId="19" fillId="0" borderId="84" xfId="0" applyFont="1" applyBorder="1" applyAlignment="1">
      <alignment horizontal="right" vertical="center"/>
    </xf>
    <xf numFmtId="0" fontId="19" fillId="0" borderId="34" xfId="0" applyFont="1" applyBorder="1" applyAlignment="1">
      <alignment horizontal="right" vertical="center"/>
    </xf>
    <xf numFmtId="0" fontId="19" fillId="0" borderId="68" xfId="0" applyFont="1" applyBorder="1" applyAlignment="1">
      <alignment vertical="center"/>
    </xf>
    <xf numFmtId="0" fontId="19" fillId="0" borderId="59" xfId="0" applyFont="1" applyBorder="1" applyAlignment="1">
      <alignment vertical="center"/>
    </xf>
    <xf numFmtId="0" fontId="19" fillId="0" borderId="27" xfId="0" applyFont="1" applyBorder="1" applyAlignment="1">
      <alignment vertical="center"/>
    </xf>
    <xf numFmtId="0" fontId="19" fillId="0" borderId="27" xfId="0" applyFont="1" applyBorder="1" applyAlignment="1">
      <alignment vertical="center" wrapText="1"/>
    </xf>
    <xf numFmtId="170" fontId="19" fillId="0" borderId="83" xfId="0" applyNumberFormat="1" applyFont="1" applyBorder="1" applyAlignment="1">
      <alignment vertical="center" wrapText="1"/>
    </xf>
    <xf numFmtId="14" fontId="23" fillId="2" borderId="73" xfId="0" applyNumberFormat="1" applyFont="1" applyFill="1" applyBorder="1" applyAlignment="1" applyProtection="1">
      <alignment vertical="center"/>
      <protection locked="0"/>
    </xf>
    <xf numFmtId="0" fontId="23" fillId="2" borderId="85" xfId="0" applyFont="1" applyFill="1" applyBorder="1" applyAlignment="1" applyProtection="1">
      <alignment vertical="center"/>
      <protection locked="0"/>
    </xf>
    <xf numFmtId="0" fontId="23" fillId="2" borderId="51" xfId="0" applyFont="1" applyFill="1" applyBorder="1" applyAlignment="1" applyProtection="1">
      <alignment vertical="center"/>
      <protection locked="0"/>
    </xf>
    <xf numFmtId="170" fontId="18" fillId="0" borderId="77" xfId="1" applyNumberFormat="1" applyFont="1" applyBorder="1" applyAlignment="1">
      <alignment vertical="center"/>
    </xf>
    <xf numFmtId="14" fontId="23" fillId="2" borderId="74" xfId="0" applyNumberFormat="1" applyFont="1" applyFill="1" applyBorder="1" applyAlignment="1" applyProtection="1">
      <alignment vertical="center"/>
      <protection locked="0"/>
    </xf>
    <xf numFmtId="0" fontId="23" fillId="2" borderId="50" xfId="0" applyFont="1" applyFill="1" applyBorder="1" applyAlignment="1" applyProtection="1">
      <alignment vertical="center"/>
      <protection locked="0"/>
    </xf>
    <xf numFmtId="0" fontId="23" fillId="2" borderId="3" xfId="0" applyFont="1" applyFill="1" applyBorder="1" applyAlignment="1" applyProtection="1">
      <alignment vertical="center"/>
      <protection locked="0"/>
    </xf>
    <xf numFmtId="170" fontId="18" fillId="0" borderId="78" xfId="1" applyNumberFormat="1" applyFont="1" applyBorder="1" applyAlignment="1">
      <alignment vertical="center"/>
    </xf>
    <xf numFmtId="0" fontId="23" fillId="2" borderId="74" xfId="0" applyFont="1" applyFill="1" applyBorder="1" applyAlignment="1" applyProtection="1">
      <alignment vertical="center"/>
      <protection locked="0"/>
    </xf>
    <xf numFmtId="14" fontId="22" fillId="2" borderId="86" xfId="0" applyNumberFormat="1" applyFont="1" applyFill="1" applyBorder="1" applyAlignment="1" applyProtection="1">
      <alignment vertical="center"/>
      <protection locked="0"/>
    </xf>
    <xf numFmtId="0" fontId="22" fillId="2" borderId="87" xfId="0" applyFont="1" applyFill="1" applyBorder="1" applyAlignment="1" applyProtection="1">
      <alignment vertical="center"/>
      <protection locked="0"/>
    </xf>
    <xf numFmtId="0" fontId="22" fillId="2" borderId="88" xfId="0" applyFont="1" applyFill="1" applyBorder="1" applyAlignment="1" applyProtection="1">
      <alignment vertical="center"/>
      <protection locked="0"/>
    </xf>
    <xf numFmtId="0" fontId="22" fillId="2" borderId="89" xfId="0" applyFont="1" applyFill="1" applyBorder="1" applyAlignment="1" applyProtection="1">
      <alignment vertical="center"/>
      <protection locked="0"/>
    </xf>
    <xf numFmtId="0" fontId="16" fillId="0" borderId="0" xfId="0" applyFont="1" applyFill="1" applyBorder="1" applyAlignment="1">
      <alignment horizontal="right" vertical="center"/>
    </xf>
    <xf numFmtId="0" fontId="16" fillId="0" borderId="34" xfId="0" applyFont="1" applyBorder="1" applyAlignment="1">
      <alignment vertical="center"/>
    </xf>
    <xf numFmtId="170" fontId="22" fillId="2" borderId="90" xfId="1" applyNumberFormat="1" applyFont="1" applyFill="1" applyBorder="1" applyAlignment="1" applyProtection="1">
      <alignment vertical="center"/>
      <protection locked="0"/>
    </xf>
    <xf numFmtId="170" fontId="22" fillId="2" borderId="80" xfId="1" applyNumberFormat="1" applyFont="1" applyFill="1" applyBorder="1" applyAlignment="1" applyProtection="1">
      <alignment vertical="center"/>
      <protection locked="0"/>
    </xf>
    <xf numFmtId="170" fontId="16" fillId="0" borderId="91" xfId="0" applyNumberFormat="1" applyFont="1" applyBorder="1" applyAlignment="1">
      <alignment vertical="center"/>
    </xf>
    <xf numFmtId="49" fontId="8" fillId="0" borderId="68" xfId="0" applyNumberFormat="1" applyFont="1" applyFill="1" applyBorder="1" applyAlignment="1" applyProtection="1">
      <alignment horizontal="center" vertical="center"/>
    </xf>
    <xf numFmtId="49" fontId="8" fillId="0" borderId="67" xfId="0" applyNumberFormat="1" applyFont="1" applyBorder="1" applyAlignment="1" applyProtection="1">
      <alignment vertical="center"/>
    </xf>
    <xf numFmtId="0" fontId="43" fillId="0" borderId="12" xfId="0" applyNumberFormat="1" applyFont="1" applyFill="1" applyBorder="1" applyAlignment="1" applyProtection="1">
      <alignment horizontal="center" vertical="center"/>
    </xf>
    <xf numFmtId="0" fontId="60" fillId="0" borderId="0" xfId="0" applyFont="1" applyBorder="1" applyAlignment="1">
      <alignment horizontal="left" vertical="center"/>
    </xf>
    <xf numFmtId="0" fontId="60" fillId="0" borderId="0" xfId="0" applyFont="1" applyBorder="1" applyAlignment="1">
      <alignment vertical="center"/>
    </xf>
    <xf numFmtId="0" fontId="16" fillId="0" borderId="92" xfId="0" applyFont="1" applyBorder="1" applyAlignment="1">
      <alignment vertical="center"/>
    </xf>
    <xf numFmtId="0" fontId="8" fillId="0" borderId="1" xfId="0" applyFont="1" applyBorder="1" applyAlignment="1" applyProtection="1">
      <alignment horizontal="left" vertical="center"/>
    </xf>
    <xf numFmtId="0" fontId="66" fillId="0" borderId="12" xfId="0" applyFont="1" applyFill="1" applyBorder="1" applyAlignment="1" applyProtection="1">
      <alignment horizontal="right" vertical="center"/>
    </xf>
    <xf numFmtId="0" fontId="66" fillId="0" borderId="12" xfId="0" applyFont="1" applyFill="1" applyBorder="1" applyAlignment="1" applyProtection="1">
      <alignment horizontal="center" vertical="center"/>
    </xf>
    <xf numFmtId="0" fontId="66" fillId="0" borderId="12" xfId="0" applyNumberFormat="1" applyFont="1" applyFill="1" applyBorder="1" applyAlignment="1" applyProtection="1">
      <alignment horizontal="center" vertical="center"/>
    </xf>
    <xf numFmtId="1" fontId="66" fillId="0" borderId="12" xfId="0" applyNumberFormat="1" applyFont="1" applyFill="1" applyBorder="1" applyAlignment="1" applyProtection="1">
      <alignment horizontal="center" vertical="center"/>
    </xf>
    <xf numFmtId="0" fontId="22" fillId="0" borderId="48" xfId="0" applyFont="1" applyBorder="1" applyAlignment="1" applyProtection="1">
      <alignment horizontal="left" vertical="center"/>
    </xf>
    <xf numFmtId="0" fontId="8" fillId="0" borderId="93" xfId="0" applyFont="1" applyFill="1" applyBorder="1" applyAlignment="1" applyProtection="1">
      <alignment horizontal="center" vertical="center" wrapText="1"/>
    </xf>
    <xf numFmtId="173" fontId="48" fillId="0" borderId="92" xfId="0" applyNumberFormat="1" applyFont="1" applyFill="1" applyBorder="1" applyAlignment="1" applyProtection="1">
      <alignment horizontal="center" vertical="center"/>
    </xf>
    <xf numFmtId="0" fontId="5" fillId="0" borderId="94" xfId="0" applyFont="1" applyBorder="1" applyAlignment="1" applyProtection="1">
      <alignment vertical="center"/>
    </xf>
    <xf numFmtId="173" fontId="8" fillId="7" borderId="46" xfId="0" applyNumberFormat="1" applyFont="1" applyFill="1" applyBorder="1" applyAlignment="1" applyProtection="1">
      <alignment horizontal="right" vertical="center"/>
    </xf>
    <xf numFmtId="173" fontId="5" fillId="7" borderId="46" xfId="0" applyNumberFormat="1" applyFont="1" applyFill="1" applyBorder="1" applyAlignment="1" applyProtection="1">
      <alignment vertical="center"/>
    </xf>
    <xf numFmtId="170" fontId="8" fillId="7" borderId="46" xfId="0" applyNumberFormat="1" applyFont="1" applyFill="1" applyBorder="1" applyAlignment="1" applyProtection="1">
      <alignment horizontal="right" vertical="center"/>
    </xf>
    <xf numFmtId="0" fontId="8" fillId="3" borderId="47" xfId="0" applyFont="1" applyFill="1" applyBorder="1" applyAlignment="1" applyProtection="1">
      <alignment horizontal="center" vertical="center" wrapText="1"/>
    </xf>
    <xf numFmtId="0" fontId="8" fillId="0" borderId="48" xfId="0" applyFont="1" applyBorder="1" applyAlignment="1" applyProtection="1">
      <alignment horizontal="left" vertical="center"/>
    </xf>
    <xf numFmtId="173" fontId="19" fillId="0" borderId="95" xfId="0" applyNumberFormat="1" applyFont="1" applyBorder="1" applyAlignment="1" applyProtection="1">
      <alignment horizontal="right" vertical="center"/>
    </xf>
    <xf numFmtId="173" fontId="19" fillId="0" borderId="96" xfId="0" applyNumberFormat="1" applyFont="1" applyBorder="1" applyAlignment="1" applyProtection="1">
      <alignment horizontal="right" vertical="center"/>
    </xf>
    <xf numFmtId="170" fontId="5" fillId="0" borderId="53" xfId="0" applyNumberFormat="1" applyFont="1" applyFill="1" applyBorder="1" applyAlignment="1" applyProtection="1">
      <alignment vertical="center"/>
    </xf>
    <xf numFmtId="170" fontId="6" fillId="0" borderId="53" xfId="0" applyNumberFormat="1" applyFont="1" applyFill="1" applyBorder="1" applyAlignment="1" applyProtection="1">
      <alignment vertical="center"/>
    </xf>
    <xf numFmtId="170" fontId="6" fillId="0" borderId="53" xfId="1" applyNumberFormat="1" applyFont="1" applyFill="1" applyBorder="1" applyAlignment="1" applyProtection="1">
      <alignment vertical="center"/>
    </xf>
    <xf numFmtId="0" fontId="19" fillId="0" borderId="0" xfId="0" applyFont="1" applyBorder="1" applyAlignment="1">
      <alignment horizontal="left" vertical="center"/>
    </xf>
    <xf numFmtId="0" fontId="7" fillId="0" borderId="97" xfId="0" applyFont="1" applyFill="1" applyBorder="1" applyAlignment="1" applyProtection="1">
      <alignment vertical="center"/>
    </xf>
    <xf numFmtId="0" fontId="6" fillId="0" borderId="32" xfId="0" applyFont="1" applyFill="1" applyBorder="1" applyAlignment="1" applyProtection="1">
      <alignment vertical="center"/>
    </xf>
    <xf numFmtId="0" fontId="5" fillId="0" borderId="32" xfId="0" applyFont="1" applyBorder="1" applyAlignment="1" applyProtection="1">
      <alignment vertical="center"/>
    </xf>
    <xf numFmtId="9" fontId="6" fillId="0" borderId="32" xfId="15" applyFont="1" applyFill="1" applyBorder="1" applyAlignment="1" applyProtection="1">
      <alignment vertical="center"/>
    </xf>
    <xf numFmtId="170" fontId="5" fillId="0" borderId="32" xfId="0" applyNumberFormat="1" applyFont="1" applyFill="1" applyBorder="1" applyAlignment="1" applyProtection="1">
      <alignment horizontal="center" vertical="center"/>
    </xf>
    <xf numFmtId="170" fontId="6" fillId="0" borderId="32" xfId="0" applyNumberFormat="1" applyFont="1" applyFill="1" applyBorder="1" applyAlignment="1" applyProtection="1">
      <alignment vertical="center"/>
    </xf>
    <xf numFmtId="170" fontId="5" fillId="0" borderId="32" xfId="0" applyNumberFormat="1" applyFont="1" applyFill="1" applyBorder="1" applyAlignment="1" applyProtection="1">
      <alignment horizontal="left" vertical="center"/>
    </xf>
    <xf numFmtId="0" fontId="66" fillId="0" borderId="0" xfId="0" applyFont="1" applyBorder="1" applyAlignment="1" applyProtection="1">
      <alignment vertical="center"/>
    </xf>
    <xf numFmtId="0" fontId="18" fillId="0" borderId="0" xfId="0" applyFont="1" applyFill="1" applyBorder="1" applyAlignment="1" applyProtection="1">
      <alignment horizontal="center" vertical="center"/>
    </xf>
    <xf numFmtId="9" fontId="18" fillId="0" borderId="0" xfId="0" applyNumberFormat="1" applyFont="1" applyFill="1" applyBorder="1" applyAlignment="1" applyProtection="1">
      <alignment vertical="center"/>
    </xf>
    <xf numFmtId="170" fontId="24" fillId="0" borderId="0" xfId="0" applyNumberFormat="1" applyFont="1" applyFill="1" applyBorder="1" applyAlignment="1" applyProtection="1">
      <alignment vertical="center"/>
    </xf>
    <xf numFmtId="170" fontId="24" fillId="0" borderId="0" xfId="0" applyNumberFormat="1" applyFont="1" applyFill="1" applyBorder="1" applyAlignment="1" applyProtection="1">
      <alignment horizontal="left" vertical="center"/>
    </xf>
    <xf numFmtId="170" fontId="24" fillId="0" borderId="0" xfId="0" applyNumberFormat="1" applyFont="1" applyFill="1" applyBorder="1" applyAlignment="1" applyProtection="1">
      <alignment horizontal="center" vertical="center"/>
    </xf>
    <xf numFmtId="0" fontId="5" fillId="0" borderId="65" xfId="0" applyFont="1" applyBorder="1" applyAlignment="1" applyProtection="1">
      <alignment vertical="center"/>
    </xf>
    <xf numFmtId="170" fontId="25" fillId="0" borderId="48" xfId="0" applyNumberFormat="1" applyFont="1" applyFill="1" applyBorder="1" applyAlignment="1" applyProtection="1">
      <alignment vertical="center"/>
    </xf>
    <xf numFmtId="170" fontId="5" fillId="0" borderId="53" xfId="0" applyNumberFormat="1" applyFont="1" applyBorder="1" applyAlignment="1" applyProtection="1">
      <alignment vertical="center"/>
    </xf>
    <xf numFmtId="0" fontId="19" fillId="0" borderId="0" xfId="0" applyFont="1" applyBorder="1" applyAlignment="1">
      <alignment vertical="center"/>
    </xf>
    <xf numFmtId="0" fontId="6" fillId="0" borderId="97" xfId="0" applyFont="1" applyFill="1" applyBorder="1" applyAlignment="1" applyProtection="1">
      <alignment vertical="center"/>
    </xf>
    <xf numFmtId="9" fontId="5" fillId="0" borderId="32" xfId="15" applyFont="1" applyBorder="1" applyAlignment="1" applyProtection="1">
      <alignment vertical="center"/>
    </xf>
    <xf numFmtId="0" fontId="5" fillId="0" borderId="32" xfId="0" applyFont="1" applyFill="1" applyBorder="1" applyAlignment="1" applyProtection="1">
      <alignment horizontal="center" vertical="center"/>
    </xf>
    <xf numFmtId="165" fontId="61" fillId="0" borderId="28" xfId="0" applyNumberFormat="1" applyFont="1" applyFill="1" applyBorder="1" applyAlignment="1" applyProtection="1">
      <alignment horizontal="right" vertical="center"/>
    </xf>
    <xf numFmtId="0" fontId="5" fillId="0" borderId="28" xfId="0" applyFont="1" applyFill="1" applyBorder="1" applyAlignment="1" applyProtection="1">
      <alignment horizontal="center" vertical="center"/>
    </xf>
    <xf numFmtId="170" fontId="5" fillId="0" borderId="98" xfId="0" applyNumberFormat="1" applyFont="1" applyFill="1" applyBorder="1" applyAlignment="1" applyProtection="1">
      <alignment vertical="center"/>
    </xf>
    <xf numFmtId="0" fontId="60" fillId="0" borderId="28" xfId="0" applyFont="1" applyBorder="1" applyAlignment="1" applyProtection="1">
      <alignment vertical="center"/>
    </xf>
    <xf numFmtId="0" fontId="5" fillId="0" borderId="28" xfId="0" applyFont="1" applyFill="1" applyBorder="1" applyAlignment="1" applyProtection="1">
      <alignment horizontal="left" vertical="center"/>
    </xf>
    <xf numFmtId="0" fontId="61" fillId="0" borderId="28" xfId="0" applyFont="1" applyFill="1" applyBorder="1" applyAlignment="1" applyProtection="1">
      <alignment vertical="center"/>
    </xf>
    <xf numFmtId="0" fontId="6" fillId="0" borderId="28" xfId="0" applyFont="1" applyFill="1" applyBorder="1" applyAlignment="1" applyProtection="1">
      <alignment horizontal="left" vertical="center"/>
    </xf>
    <xf numFmtId="0" fontId="7" fillId="0" borderId="28" xfId="0" applyFont="1" applyFill="1" applyBorder="1" applyAlignment="1" applyProtection="1">
      <alignment vertical="center"/>
    </xf>
    <xf numFmtId="0" fontId="24" fillId="0" borderId="99" xfId="0" applyFont="1" applyFill="1" applyBorder="1" applyAlignment="1" applyProtection="1">
      <alignment vertical="center"/>
    </xf>
    <xf numFmtId="0" fontId="66" fillId="0" borderId="92" xfId="0" applyFont="1" applyBorder="1" applyAlignment="1" applyProtection="1">
      <alignment vertical="center"/>
    </xf>
    <xf numFmtId="0" fontId="18" fillId="0" borderId="92" xfId="0" applyFont="1" applyFill="1" applyBorder="1" applyAlignment="1" applyProtection="1">
      <alignment horizontal="left" vertical="center"/>
    </xf>
    <xf numFmtId="0" fontId="61" fillId="0" borderId="92" xfId="0" applyFont="1" applyFill="1" applyBorder="1" applyAlignment="1" applyProtection="1">
      <alignment vertical="center"/>
    </xf>
    <xf numFmtId="0" fontId="24" fillId="0" borderId="92" xfId="0" applyFont="1" applyFill="1" applyBorder="1" applyAlignment="1" applyProtection="1">
      <alignment horizontal="left" vertical="center"/>
    </xf>
    <xf numFmtId="0" fontId="24" fillId="0" borderId="92" xfId="0" applyFont="1" applyFill="1" applyBorder="1" applyAlignment="1" applyProtection="1">
      <alignment vertical="center"/>
    </xf>
    <xf numFmtId="170" fontId="24" fillId="0" borderId="92" xfId="0" applyNumberFormat="1" applyFont="1" applyFill="1" applyBorder="1" applyAlignment="1" applyProtection="1">
      <alignment vertical="center"/>
    </xf>
    <xf numFmtId="0" fontId="61" fillId="0" borderId="48" xfId="0" applyFont="1" applyFill="1" applyBorder="1" applyAlignment="1" applyProtection="1">
      <alignment horizontal="left" vertical="center"/>
    </xf>
    <xf numFmtId="0" fontId="24" fillId="0" borderId="48" xfId="0" applyFont="1" applyFill="1" applyBorder="1" applyAlignment="1" applyProtection="1">
      <alignment vertical="center"/>
    </xf>
    <xf numFmtId="0" fontId="61" fillId="0" borderId="65" xfId="0" applyFont="1" applyFill="1" applyBorder="1" applyAlignment="1" applyProtection="1">
      <alignment horizontal="left" vertical="center"/>
    </xf>
    <xf numFmtId="0" fontId="6" fillId="0" borderId="65" xfId="0" applyFont="1" applyFill="1" applyBorder="1" applyAlignment="1" applyProtection="1">
      <alignment vertical="center"/>
    </xf>
    <xf numFmtId="0" fontId="5" fillId="0" borderId="48" xfId="0" applyFont="1" applyBorder="1" applyAlignment="1" applyProtection="1">
      <alignment vertical="center"/>
    </xf>
    <xf numFmtId="170" fontId="5" fillId="0" borderId="48" xfId="0" applyNumberFormat="1" applyFont="1" applyFill="1" applyBorder="1" applyAlignment="1" applyProtection="1">
      <alignment horizontal="center" vertical="center"/>
    </xf>
    <xf numFmtId="170" fontId="5" fillId="0" borderId="48" xfId="0" applyNumberFormat="1" applyFont="1" applyFill="1" applyBorder="1" applyAlignment="1" applyProtection="1">
      <alignment vertical="center"/>
    </xf>
    <xf numFmtId="170" fontId="5" fillId="0" borderId="48" xfId="0" applyNumberFormat="1" applyFont="1" applyFill="1" applyBorder="1" applyAlignment="1" applyProtection="1">
      <alignment horizontal="left" vertical="center"/>
    </xf>
    <xf numFmtId="0" fontId="65" fillId="0" borderId="20" xfId="0" applyFont="1" applyFill="1" applyBorder="1" applyAlignment="1" applyProtection="1">
      <alignment vertical="center"/>
    </xf>
    <xf numFmtId="165" fontId="7" fillId="0" borderId="0" xfId="0" applyNumberFormat="1" applyFont="1" applyFill="1" applyBorder="1" applyAlignment="1" applyProtection="1">
      <alignment vertical="center"/>
    </xf>
    <xf numFmtId="165" fontId="6" fillId="0" borderId="1" xfId="0" applyNumberFormat="1" applyFont="1" applyFill="1" applyBorder="1" applyAlignment="1" applyProtection="1">
      <alignment vertical="center"/>
    </xf>
    <xf numFmtId="0" fontId="7"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5" fillId="0" borderId="1" xfId="0" applyFont="1" applyBorder="1" applyAlignment="1" applyProtection="1">
      <alignment vertical="center"/>
    </xf>
    <xf numFmtId="165" fontId="6" fillId="0" borderId="0" xfId="0" applyNumberFormat="1" applyFont="1" applyFill="1" applyBorder="1" applyAlignment="1" applyProtection="1">
      <alignment horizontal="left" vertical="center"/>
    </xf>
    <xf numFmtId="164" fontId="6" fillId="0" borderId="0" xfId="0" applyNumberFormat="1" applyFont="1" applyFill="1" applyBorder="1" applyAlignment="1" applyProtection="1">
      <alignment horizontal="left" vertical="center"/>
    </xf>
    <xf numFmtId="0" fontId="64" fillId="0" borderId="48" xfId="0" applyFont="1" applyFill="1" applyBorder="1" applyAlignment="1" applyProtection="1">
      <alignment vertical="center"/>
    </xf>
    <xf numFmtId="173" fontId="62" fillId="0" borderId="94" xfId="0" applyNumberFormat="1" applyFont="1" applyFill="1" applyBorder="1" applyAlignment="1" applyProtection="1">
      <alignment horizontal="center" vertical="center"/>
    </xf>
    <xf numFmtId="173" fontId="5" fillId="0" borderId="100" xfId="0" applyNumberFormat="1" applyFont="1" applyFill="1" applyBorder="1" applyAlignment="1" applyProtection="1">
      <alignment horizontal="right" vertical="center"/>
    </xf>
    <xf numFmtId="0" fontId="5" fillId="7" borderId="32" xfId="0" applyFont="1" applyFill="1" applyBorder="1" applyAlignment="1" applyProtection="1">
      <alignment horizontal="left" vertical="center" wrapText="1"/>
    </xf>
    <xf numFmtId="173" fontId="8" fillId="7" borderId="32" xfId="0" applyNumberFormat="1" applyFont="1" applyFill="1" applyBorder="1" applyAlignment="1" applyProtection="1">
      <alignment horizontal="right" vertical="center"/>
    </xf>
    <xf numFmtId="170" fontId="8" fillId="7" borderId="32" xfId="0" applyNumberFormat="1" applyFont="1" applyFill="1" applyBorder="1" applyAlignment="1" applyProtection="1">
      <alignment horizontal="right" vertical="center"/>
    </xf>
    <xf numFmtId="0" fontId="5" fillId="7" borderId="32" xfId="0" applyFont="1" applyFill="1" applyBorder="1" applyAlignment="1" applyProtection="1">
      <alignment horizontal="left" vertical="center"/>
    </xf>
    <xf numFmtId="173" fontId="5" fillId="7" borderId="101" xfId="0" applyNumberFormat="1" applyFont="1" applyFill="1" applyBorder="1" applyAlignment="1" applyProtection="1">
      <alignment vertical="center"/>
    </xf>
    <xf numFmtId="170" fontId="6" fillId="0" borderId="92" xfId="0" applyNumberFormat="1" applyFont="1" applyFill="1" applyBorder="1" applyAlignment="1" applyProtection="1">
      <alignment vertical="center"/>
    </xf>
    <xf numFmtId="0" fontId="5" fillId="0" borderId="65" xfId="0" applyFont="1" applyBorder="1" applyAlignment="1" applyProtection="1">
      <alignment horizontal="left" vertical="center" wrapText="1"/>
    </xf>
    <xf numFmtId="0" fontId="66" fillId="0" borderId="48" xfId="0" applyFont="1" applyBorder="1" applyAlignment="1" applyProtection="1">
      <alignment horizontal="left" vertical="center"/>
    </xf>
    <xf numFmtId="0" fontId="16" fillId="0" borderId="48" xfId="0" applyFont="1" applyBorder="1" applyAlignment="1">
      <alignment vertical="center"/>
    </xf>
    <xf numFmtId="2" fontId="6" fillId="0" borderId="48" xfId="0" applyNumberFormat="1" applyFont="1" applyFill="1" applyBorder="1" applyAlignment="1" applyProtection="1">
      <alignment vertical="center"/>
    </xf>
    <xf numFmtId="0" fontId="6" fillId="0" borderId="48" xfId="0" applyFont="1" applyFill="1" applyBorder="1" applyAlignment="1" applyProtection="1">
      <alignment horizontal="center" vertical="center"/>
    </xf>
    <xf numFmtId="9" fontId="5" fillId="0" borderId="48" xfId="15" applyFont="1" applyFill="1" applyBorder="1" applyAlignment="1" applyProtection="1">
      <alignment vertical="center"/>
    </xf>
    <xf numFmtId="170" fontId="6" fillId="0" borderId="48" xfId="0" applyNumberFormat="1" applyFont="1" applyFill="1" applyBorder="1" applyAlignment="1" applyProtection="1">
      <alignment vertical="center"/>
    </xf>
    <xf numFmtId="170" fontId="6" fillId="0" borderId="48" xfId="0" applyNumberFormat="1" applyFont="1" applyFill="1" applyBorder="1" applyAlignment="1" applyProtection="1">
      <alignment horizontal="center" vertical="center"/>
    </xf>
    <xf numFmtId="0" fontId="81" fillId="0" borderId="0" xfId="0" applyFont="1" applyBorder="1" applyAlignment="1" applyProtection="1">
      <alignment horizontal="left" vertical="center"/>
    </xf>
    <xf numFmtId="0" fontId="21" fillId="0" borderId="0" xfId="0" applyFont="1" applyBorder="1" applyAlignment="1" applyProtection="1">
      <alignment horizontal="center" vertical="center"/>
    </xf>
    <xf numFmtId="0" fontId="88" fillId="0" borderId="0" xfId="0" applyFont="1" applyBorder="1" applyAlignment="1" applyProtection="1">
      <alignment horizontal="left" vertical="center"/>
    </xf>
    <xf numFmtId="49" fontId="16" fillId="0" borderId="0" xfId="0" applyNumberFormat="1" applyFont="1" applyBorder="1" applyAlignment="1" applyProtection="1">
      <alignment vertical="center"/>
    </xf>
    <xf numFmtId="0" fontId="90" fillId="0" borderId="20" xfId="0" applyFont="1" applyBorder="1" applyAlignment="1">
      <alignment horizontal="left" vertical="center"/>
    </xf>
    <xf numFmtId="170" fontId="8" fillId="0" borderId="83" xfId="1" applyNumberFormat="1" applyFont="1" applyBorder="1" applyAlignment="1">
      <alignment vertical="center"/>
    </xf>
    <xf numFmtId="0" fontId="8" fillId="0" borderId="25" xfId="0" applyFont="1" applyBorder="1" applyAlignment="1">
      <alignment horizontal="right" vertical="center"/>
    </xf>
    <xf numFmtId="0" fontId="8" fillId="0" borderId="53" xfId="0" applyFont="1" applyBorder="1" applyAlignment="1">
      <alignment horizontal="right" vertical="center"/>
    </xf>
    <xf numFmtId="0" fontId="8" fillId="0" borderId="54" xfId="0" applyFont="1" applyBorder="1" applyAlignment="1">
      <alignment horizontal="right" vertical="center"/>
    </xf>
    <xf numFmtId="170" fontId="16" fillId="0" borderId="30" xfId="0" applyNumberFormat="1" applyFont="1" applyBorder="1" applyAlignment="1">
      <alignment vertical="center"/>
    </xf>
    <xf numFmtId="0" fontId="8" fillId="0" borderId="102" xfId="0" applyFont="1" applyBorder="1" applyAlignment="1">
      <alignment horizontal="right" vertical="center"/>
    </xf>
    <xf numFmtId="170" fontId="8" fillId="0" borderId="93" xfId="1" applyNumberFormat="1" applyFont="1" applyBorder="1" applyAlignment="1">
      <alignment vertical="center"/>
    </xf>
    <xf numFmtId="170" fontId="16" fillId="0" borderId="46" xfId="0" applyNumberFormat="1" applyFont="1" applyBorder="1" applyAlignment="1">
      <alignment vertical="center"/>
    </xf>
    <xf numFmtId="0" fontId="22" fillId="2" borderId="104" xfId="0" applyFont="1" applyFill="1" applyBorder="1" applyAlignment="1" applyProtection="1">
      <alignment vertical="center"/>
      <protection locked="0"/>
    </xf>
    <xf numFmtId="0" fontId="19" fillId="2" borderId="74" xfId="0" applyFont="1" applyFill="1" applyBorder="1" applyAlignment="1">
      <alignment horizontal="left" vertical="center"/>
    </xf>
    <xf numFmtId="170" fontId="6" fillId="0" borderId="2" xfId="0" applyNumberFormat="1" applyFont="1" applyFill="1" applyBorder="1" applyAlignment="1">
      <alignment vertical="center"/>
    </xf>
    <xf numFmtId="0" fontId="19" fillId="0" borderId="4" xfId="0" applyFont="1" applyBorder="1" applyAlignment="1">
      <alignment vertical="center"/>
    </xf>
    <xf numFmtId="0" fontId="90" fillId="0" borderId="20" xfId="0" applyFont="1" applyBorder="1" applyAlignment="1">
      <alignment vertical="center"/>
    </xf>
    <xf numFmtId="170" fontId="8" fillId="0" borderId="106" xfId="1" applyNumberFormat="1" applyFont="1" applyBorder="1" applyAlignment="1">
      <alignment vertical="center"/>
    </xf>
    <xf numFmtId="170" fontId="6" fillId="0" borderId="93" xfId="1" applyNumberFormat="1" applyFont="1" applyBorder="1" applyAlignment="1" applyProtection="1">
      <alignment vertical="center"/>
    </xf>
    <xf numFmtId="170" fontId="5" fillId="0" borderId="2" xfId="1" applyNumberFormat="1" applyFont="1" applyBorder="1" applyAlignment="1">
      <alignment vertical="center"/>
    </xf>
    <xf numFmtId="170" fontId="19" fillId="0" borderId="105" xfId="1" applyNumberFormat="1" applyFont="1" applyBorder="1" applyAlignment="1">
      <alignment vertical="center"/>
    </xf>
    <xf numFmtId="0" fontId="18" fillId="0" borderId="46" xfId="0" applyFont="1" applyBorder="1" applyAlignment="1">
      <alignment vertical="center"/>
    </xf>
    <xf numFmtId="0" fontId="18" fillId="0" borderId="6" xfId="0" applyFont="1" applyBorder="1" applyAlignment="1">
      <alignment vertical="center"/>
    </xf>
    <xf numFmtId="170" fontId="18" fillId="0" borderId="7" xfId="0" applyNumberFormat="1" applyFont="1" applyBorder="1" applyAlignment="1">
      <alignment vertical="center"/>
    </xf>
    <xf numFmtId="170" fontId="18" fillId="0" borderId="30" xfId="0" applyNumberFormat="1" applyFont="1" applyBorder="1" applyAlignment="1">
      <alignment vertical="center"/>
    </xf>
    <xf numFmtId="0" fontId="23" fillId="2" borderId="68" xfId="0" applyFont="1" applyFill="1" applyBorder="1" applyAlignment="1" applyProtection="1">
      <alignment vertical="center"/>
      <protection locked="0"/>
    </xf>
    <xf numFmtId="0" fontId="23" fillId="2" borderId="27" xfId="0" applyFont="1" applyFill="1" applyBorder="1" applyAlignment="1" applyProtection="1">
      <alignment vertical="center"/>
      <protection locked="0"/>
    </xf>
    <xf numFmtId="170" fontId="18" fillId="0" borderId="46" xfId="0" applyNumberFormat="1" applyFont="1" applyBorder="1" applyAlignment="1">
      <alignment vertical="center"/>
    </xf>
    <xf numFmtId="0" fontId="23" fillId="2" borderId="108" xfId="0" applyFont="1" applyFill="1" applyBorder="1" applyAlignment="1" applyProtection="1">
      <alignment vertical="center"/>
      <protection locked="0"/>
    </xf>
    <xf numFmtId="0" fontId="23" fillId="2" borderId="109" xfId="0" applyFont="1" applyFill="1" applyBorder="1" applyAlignment="1" applyProtection="1">
      <alignment vertical="center"/>
      <protection locked="0"/>
    </xf>
    <xf numFmtId="0" fontId="23" fillId="2" borderId="110" xfId="0" applyFont="1" applyFill="1" applyBorder="1" applyAlignment="1" applyProtection="1">
      <alignment vertical="center"/>
      <protection locked="0"/>
    </xf>
    <xf numFmtId="170" fontId="18" fillId="0" borderId="111" xfId="1" applyNumberFormat="1" applyFont="1" applyBorder="1" applyAlignment="1">
      <alignment vertical="center"/>
    </xf>
    <xf numFmtId="0" fontId="19" fillId="0" borderId="25" xfId="0" applyFont="1" applyBorder="1" applyAlignment="1">
      <alignment horizontal="right" vertical="center"/>
    </xf>
    <xf numFmtId="0" fontId="19" fillId="0" borderId="53" xfId="0" applyFont="1" applyBorder="1" applyAlignment="1">
      <alignment horizontal="right" vertical="center"/>
    </xf>
    <xf numFmtId="0" fontId="19" fillId="0" borderId="54" xfId="0" applyFont="1" applyBorder="1" applyAlignment="1">
      <alignment horizontal="right" vertical="center"/>
    </xf>
    <xf numFmtId="170" fontId="19" fillId="0" borderId="106" xfId="1" applyNumberFormat="1" applyFont="1" applyBorder="1" applyAlignment="1">
      <alignment vertical="center"/>
    </xf>
    <xf numFmtId="170" fontId="24" fillId="0" borderId="75" xfId="1" applyNumberFormat="1" applyFont="1" applyBorder="1" applyAlignment="1" applyProtection="1">
      <alignment vertical="center"/>
    </xf>
    <xf numFmtId="0" fontId="23" fillId="2" borderId="88" xfId="0" applyFont="1" applyFill="1" applyBorder="1" applyAlignment="1" applyProtection="1">
      <alignment vertical="center"/>
      <protection locked="0"/>
    </xf>
    <xf numFmtId="0" fontId="23" fillId="2" borderId="112" xfId="0" applyFont="1" applyFill="1" applyBorder="1" applyAlignment="1" applyProtection="1">
      <alignment vertical="center"/>
      <protection locked="0"/>
    </xf>
    <xf numFmtId="0" fontId="23" fillId="2" borderId="89" xfId="0" applyFont="1" applyFill="1" applyBorder="1" applyAlignment="1" applyProtection="1">
      <alignment vertical="center"/>
      <protection locked="0"/>
    </xf>
    <xf numFmtId="0" fontId="19" fillId="0" borderId="65" xfId="0" applyFont="1" applyBorder="1" applyAlignment="1">
      <alignment horizontal="right" vertical="center"/>
    </xf>
    <xf numFmtId="0" fontId="19" fillId="0" borderId="48" xfId="0" applyFont="1" applyBorder="1" applyAlignment="1">
      <alignment horizontal="right" vertical="center"/>
    </xf>
    <xf numFmtId="0" fontId="19" fillId="0" borderId="113" xfId="0" applyFont="1" applyBorder="1" applyAlignment="1">
      <alignment horizontal="right" vertical="center"/>
    </xf>
    <xf numFmtId="170" fontId="19" fillId="0" borderId="106" xfId="0" applyNumberFormat="1" applyFont="1" applyBorder="1" applyAlignment="1">
      <alignment vertical="center"/>
    </xf>
    <xf numFmtId="170" fontId="18" fillId="0" borderId="114" xfId="0" applyNumberFormat="1" applyFont="1" applyBorder="1" applyAlignment="1">
      <alignment vertical="center"/>
    </xf>
    <xf numFmtId="170" fontId="19" fillId="0" borderId="63" xfId="1" applyNumberFormat="1" applyFont="1" applyBorder="1" applyAlignment="1">
      <alignment vertical="center"/>
    </xf>
    <xf numFmtId="0" fontId="16" fillId="0" borderId="20" xfId="0" applyFont="1" applyBorder="1" applyAlignment="1">
      <alignment horizontal="right"/>
    </xf>
    <xf numFmtId="0" fontId="19" fillId="0" borderId="82" xfId="0" applyFont="1" applyBorder="1" applyAlignment="1">
      <alignment horizontal="left"/>
    </xf>
    <xf numFmtId="0" fontId="16" fillId="0" borderId="71" xfId="0" applyFont="1" applyBorder="1"/>
    <xf numFmtId="0" fontId="16" fillId="0" borderId="69" xfId="0" applyFont="1" applyBorder="1" applyAlignment="1">
      <alignment vertical="top" wrapText="1"/>
    </xf>
    <xf numFmtId="0" fontId="16" fillId="0" borderId="72" xfId="0" applyFont="1" applyBorder="1" applyAlignment="1">
      <alignment vertical="top" wrapText="1"/>
    </xf>
    <xf numFmtId="14" fontId="22" fillId="2" borderId="73" xfId="0" applyNumberFormat="1" applyFont="1" applyFill="1" applyBorder="1" applyProtection="1">
      <protection locked="0"/>
    </xf>
    <xf numFmtId="44" fontId="5" fillId="0" borderId="77" xfId="1" applyFont="1" applyBorder="1"/>
    <xf numFmtId="0" fontId="22" fillId="2" borderId="74" xfId="0" applyFont="1" applyFill="1" applyBorder="1" applyProtection="1">
      <protection locked="0"/>
    </xf>
    <xf numFmtId="44" fontId="5" fillId="0" borderId="78" xfId="1" applyFont="1" applyBorder="1"/>
    <xf numFmtId="0" fontId="22" fillId="2" borderId="68" xfId="0" applyFont="1" applyFill="1" applyBorder="1" applyProtection="1">
      <protection locked="0"/>
    </xf>
    <xf numFmtId="44" fontId="5" fillId="0" borderId="9" xfId="1" applyFont="1" applyBorder="1"/>
    <xf numFmtId="0" fontId="16" fillId="0" borderId="75" xfId="0" applyFont="1" applyBorder="1"/>
    <xf numFmtId="0" fontId="8" fillId="0" borderId="20" xfId="0" applyFont="1" applyBorder="1" applyAlignment="1">
      <alignment horizontal="right"/>
    </xf>
    <xf numFmtId="0" fontId="8" fillId="0" borderId="24" xfId="0" applyFont="1" applyBorder="1" applyAlignment="1">
      <alignment horizontal="right"/>
    </xf>
    <xf numFmtId="14" fontId="22" fillId="2" borderId="115" xfId="0" applyNumberFormat="1" applyFont="1" applyFill="1" applyBorder="1" applyProtection="1">
      <protection locked="0"/>
    </xf>
    <xf numFmtId="44" fontId="6" fillId="0" borderId="103" xfId="1" applyFont="1" applyBorder="1" applyProtection="1"/>
    <xf numFmtId="44" fontId="6" fillId="0" borderId="78" xfId="1" applyFont="1" applyBorder="1" applyProtection="1"/>
    <xf numFmtId="0" fontId="16" fillId="0" borderId="69" xfId="0" applyFont="1" applyBorder="1" applyAlignment="1">
      <alignment vertical="top"/>
    </xf>
    <xf numFmtId="0" fontId="90" fillId="0" borderId="20" xfId="0" applyFont="1" applyBorder="1"/>
    <xf numFmtId="0" fontId="19" fillId="0" borderId="84" xfId="0" applyFont="1" applyBorder="1" applyAlignment="1">
      <alignment horizontal="left"/>
    </xf>
    <xf numFmtId="0" fontId="16" fillId="0" borderId="34" xfId="0" applyFont="1" applyBorder="1"/>
    <xf numFmtId="0" fontId="16" fillId="0" borderId="91" xfId="0" applyFont="1" applyBorder="1"/>
    <xf numFmtId="44" fontId="8" fillId="0" borderId="83" xfId="1" applyFont="1" applyBorder="1"/>
    <xf numFmtId="0" fontId="8" fillId="0" borderId="25" xfId="0" applyFont="1" applyBorder="1" applyAlignment="1">
      <alignment horizontal="right"/>
    </xf>
    <xf numFmtId="0" fontId="8" fillId="0" borderId="53" xfId="0" applyFont="1" applyBorder="1" applyAlignment="1">
      <alignment horizontal="right"/>
    </xf>
    <xf numFmtId="0" fontId="8" fillId="0" borderId="54" xfId="0" applyFont="1" applyBorder="1" applyAlignment="1">
      <alignment horizontal="right"/>
    </xf>
    <xf numFmtId="0" fontId="8" fillId="2" borderId="74" xfId="0" applyFont="1" applyFill="1" applyBorder="1" applyAlignment="1">
      <alignment horizontal="right"/>
    </xf>
    <xf numFmtId="0" fontId="8" fillId="2" borderId="3" xfId="0" applyFont="1" applyFill="1" applyBorder="1" applyAlignment="1">
      <alignment horizontal="right"/>
    </xf>
    <xf numFmtId="0" fontId="8" fillId="2" borderId="50" xfId="0" applyFont="1" applyFill="1" applyBorder="1" applyAlignment="1">
      <alignment horizontal="right"/>
    </xf>
    <xf numFmtId="0" fontId="8" fillId="2" borderId="56" xfId="0" applyFont="1" applyFill="1" applyBorder="1" applyAlignment="1">
      <alignment horizontal="right"/>
    </xf>
    <xf numFmtId="44" fontId="6" fillId="0" borderId="107" xfId="1" applyFont="1" applyBorder="1" applyProtection="1"/>
    <xf numFmtId="44" fontId="8" fillId="0" borderId="106" xfId="1" applyFont="1" applyBorder="1" applyProtection="1"/>
    <xf numFmtId="0" fontId="8" fillId="2" borderId="88" xfId="0" applyFont="1" applyFill="1" applyBorder="1" applyAlignment="1">
      <alignment horizontal="right"/>
    </xf>
    <xf numFmtId="0" fontId="8" fillId="2" borderId="112" xfId="0" applyFont="1" applyFill="1" applyBorder="1" applyAlignment="1">
      <alignment horizontal="right"/>
    </xf>
    <xf numFmtId="0" fontId="8" fillId="2" borderId="116" xfId="0" applyFont="1" applyFill="1" applyBorder="1" applyAlignment="1">
      <alignment horizontal="right"/>
    </xf>
    <xf numFmtId="0" fontId="8" fillId="2" borderId="89" xfId="0" applyFont="1" applyFill="1" applyBorder="1" applyAlignment="1">
      <alignment horizontal="right"/>
    </xf>
    <xf numFmtId="0" fontId="22" fillId="2" borderId="115" xfId="0" applyFont="1" applyFill="1" applyBorder="1" applyProtection="1">
      <protection locked="0"/>
    </xf>
    <xf numFmtId="0" fontId="22" fillId="2" borderId="37" xfId="0" applyFont="1" applyFill="1" applyBorder="1" applyAlignment="1" applyProtection="1">
      <protection locked="0"/>
    </xf>
    <xf numFmtId="0" fontId="6" fillId="2" borderId="5" xfId="0" applyFont="1" applyFill="1" applyBorder="1" applyAlignment="1" applyProtection="1"/>
    <xf numFmtId="0" fontId="22" fillId="2" borderId="110" xfId="0" applyFont="1" applyFill="1" applyBorder="1" applyProtection="1">
      <protection locked="0"/>
    </xf>
    <xf numFmtId="0" fontId="22" fillId="0" borderId="53" xfId="0" applyFont="1" applyBorder="1" applyProtection="1">
      <protection locked="0"/>
    </xf>
    <xf numFmtId="44" fontId="8" fillId="0" borderId="106" xfId="1" applyFont="1" applyBorder="1"/>
    <xf numFmtId="0" fontId="22" fillId="0" borderId="0" xfId="0" applyFont="1" applyBorder="1" applyProtection="1">
      <protection locked="0"/>
    </xf>
    <xf numFmtId="44" fontId="5" fillId="0" borderId="24" xfId="1" applyFont="1" applyBorder="1"/>
    <xf numFmtId="0" fontId="8" fillId="0" borderId="65" xfId="0" applyFont="1" applyBorder="1" applyAlignment="1">
      <alignment horizontal="right"/>
    </xf>
    <xf numFmtId="0" fontId="8" fillId="0" borderId="48" xfId="0" applyFont="1" applyBorder="1" applyAlignment="1">
      <alignment horizontal="right"/>
    </xf>
    <xf numFmtId="0" fontId="22" fillId="0" borderId="48" xfId="0" applyFont="1" applyBorder="1" applyProtection="1">
      <protection locked="0"/>
    </xf>
    <xf numFmtId="44" fontId="8" fillId="0" borderId="63" xfId="1" applyFont="1" applyBorder="1"/>
    <xf numFmtId="44" fontId="1" fillId="0" borderId="2" xfId="1" applyFont="1" applyBorder="1"/>
    <xf numFmtId="0" fontId="8" fillId="0" borderId="97" xfId="0" applyFont="1" applyBorder="1" applyAlignment="1">
      <alignment vertical="center"/>
    </xf>
    <xf numFmtId="0" fontId="16" fillId="0" borderId="32" xfId="0" applyFont="1" applyBorder="1" applyAlignment="1">
      <alignment vertical="center"/>
    </xf>
    <xf numFmtId="170" fontId="16" fillId="0" borderId="101" xfId="0" applyNumberFormat="1" applyFont="1" applyBorder="1" applyAlignment="1">
      <alignment vertical="center"/>
    </xf>
    <xf numFmtId="44" fontId="7" fillId="0" borderId="105" xfId="1" applyFont="1" applyBorder="1" applyProtection="1"/>
    <xf numFmtId="0" fontId="8" fillId="0" borderId="117" xfId="0" applyFont="1" applyBorder="1" applyAlignment="1" applyProtection="1">
      <alignment horizontal="center" vertical="center" wrapText="1"/>
    </xf>
    <xf numFmtId="49" fontId="8" fillId="0" borderId="117" xfId="0" applyNumberFormat="1" applyFont="1" applyBorder="1" applyAlignment="1" applyProtection="1">
      <alignment vertical="center"/>
    </xf>
    <xf numFmtId="15" fontId="8" fillId="8" borderId="5" xfId="0" applyNumberFormat="1" applyFont="1" applyFill="1" applyBorder="1" applyAlignment="1" applyProtection="1">
      <alignment horizontal="center" vertical="center"/>
      <protection locked="0"/>
    </xf>
    <xf numFmtId="15" fontId="8" fillId="8" borderId="54" xfId="0" applyNumberFormat="1" applyFont="1" applyFill="1" applyBorder="1" applyAlignment="1" applyProtection="1">
      <alignment horizontal="center" vertical="center"/>
      <protection locked="0"/>
    </xf>
    <xf numFmtId="49" fontId="8" fillId="0" borderId="118" xfId="0" applyNumberFormat="1" applyFont="1" applyFill="1" applyBorder="1" applyAlignment="1" applyProtection="1">
      <alignment horizontal="center" vertical="center" wrapText="1"/>
    </xf>
    <xf numFmtId="177" fontId="22" fillId="2" borderId="51" xfId="0" applyNumberFormat="1" applyFont="1" applyFill="1" applyBorder="1" applyAlignment="1" applyProtection="1">
      <alignment vertical="center"/>
      <protection locked="0"/>
    </xf>
    <xf numFmtId="177" fontId="22" fillId="2" borderId="3" xfId="0" applyNumberFormat="1" applyFont="1" applyFill="1" applyBorder="1" applyAlignment="1" applyProtection="1">
      <alignment vertical="center"/>
      <protection locked="0"/>
    </xf>
    <xf numFmtId="177" fontId="22" fillId="2" borderId="27" xfId="0" applyNumberFormat="1" applyFont="1" applyFill="1" applyBorder="1" applyAlignment="1" applyProtection="1">
      <alignment vertical="center"/>
      <protection locked="0"/>
    </xf>
    <xf numFmtId="177" fontId="22" fillId="2" borderId="49" xfId="0" applyNumberFormat="1" applyFont="1" applyFill="1" applyBorder="1" applyProtection="1">
      <protection locked="0"/>
    </xf>
    <xf numFmtId="177" fontId="22" fillId="2" borderId="3" xfId="0" applyNumberFormat="1" applyFont="1" applyFill="1" applyBorder="1" applyProtection="1">
      <protection locked="0"/>
    </xf>
    <xf numFmtId="177" fontId="8" fillId="2" borderId="3" xfId="0" applyNumberFormat="1" applyFont="1" applyFill="1" applyBorder="1" applyAlignment="1">
      <alignment horizontal="right"/>
    </xf>
    <xf numFmtId="177" fontId="8" fillId="2" borderId="89" xfId="0" applyNumberFormat="1" applyFont="1" applyFill="1" applyBorder="1" applyAlignment="1">
      <alignment horizontal="right"/>
    </xf>
    <xf numFmtId="0" fontId="5" fillId="0" borderId="24" xfId="0" applyFont="1" applyBorder="1"/>
    <xf numFmtId="0" fontId="17" fillId="4" borderId="29" xfId="0" applyFont="1" applyFill="1" applyBorder="1" applyAlignment="1" applyProtection="1">
      <alignment vertical="center"/>
    </xf>
    <xf numFmtId="0" fontId="18" fillId="4" borderId="30" xfId="0" applyFont="1" applyFill="1" applyBorder="1" applyAlignment="1" applyProtection="1">
      <alignment vertical="center"/>
    </xf>
    <xf numFmtId="0" fontId="89" fillId="4" borderId="31" xfId="0" applyFont="1" applyFill="1" applyBorder="1" applyAlignment="1" applyProtection="1">
      <alignment vertical="center"/>
    </xf>
    <xf numFmtId="0" fontId="18" fillId="4" borderId="41" xfId="0" applyFont="1" applyFill="1" applyBorder="1" applyAlignment="1" applyProtection="1">
      <alignment vertical="center"/>
    </xf>
    <xf numFmtId="173" fontId="5" fillId="0" borderId="15" xfId="0" applyNumberFormat="1" applyFont="1" applyBorder="1" applyProtection="1"/>
    <xf numFmtId="173" fontId="34" fillId="0" borderId="27" xfId="0" applyNumberFormat="1" applyFont="1" applyBorder="1" applyProtection="1"/>
    <xf numFmtId="7" fontId="8" fillId="0" borderId="106" xfId="1" applyNumberFormat="1" applyFont="1" applyBorder="1" applyAlignment="1">
      <alignment vertical="center"/>
    </xf>
    <xf numFmtId="0" fontId="25" fillId="0" borderId="0" xfId="0" applyFont="1" applyBorder="1" applyAlignment="1">
      <alignment horizontal="right" vertical="center"/>
    </xf>
    <xf numFmtId="7" fontId="25" fillId="0" borderId="107" xfId="1" applyNumberFormat="1" applyFont="1" applyBorder="1" applyAlignment="1">
      <alignment vertical="center"/>
    </xf>
    <xf numFmtId="7" fontId="8" fillId="0" borderId="23" xfId="1" applyNumberFormat="1" applyFont="1" applyBorder="1" applyAlignment="1">
      <alignment vertical="center"/>
    </xf>
    <xf numFmtId="0" fontId="6" fillId="2" borderId="3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41" xfId="0" applyFont="1" applyFill="1" applyBorder="1" applyAlignment="1" applyProtection="1">
      <alignment vertical="center"/>
      <protection locked="0"/>
    </xf>
    <xf numFmtId="0" fontId="10" fillId="2" borderId="20"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15" fontId="10" fillId="2" borderId="119" xfId="0" applyNumberFormat="1" applyFont="1" applyFill="1" applyBorder="1" applyAlignment="1" applyProtection="1">
      <alignment vertical="center"/>
      <protection locked="0"/>
    </xf>
    <xf numFmtId="0" fontId="6" fillId="2" borderId="119" xfId="0" applyFont="1" applyFill="1" applyBorder="1" applyAlignment="1" applyProtection="1">
      <alignment vertical="center"/>
      <protection locked="0"/>
    </xf>
    <xf numFmtId="0" fontId="6" fillId="2" borderId="24" xfId="0" applyFont="1" applyFill="1" applyBorder="1" applyAlignment="1" applyProtection="1">
      <alignment vertical="center"/>
      <protection locked="0"/>
    </xf>
    <xf numFmtId="0" fontId="0" fillId="2" borderId="0" xfId="0" applyFill="1" applyBorder="1" applyAlignment="1">
      <alignment horizontal="center" vertical="center"/>
    </xf>
    <xf numFmtId="0" fontId="0" fillId="2" borderId="0" xfId="0" applyFill="1" applyBorder="1" applyAlignment="1">
      <alignment vertical="center"/>
    </xf>
    <xf numFmtId="0" fontId="6" fillId="2" borderId="20"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19" xfId="0" applyFont="1" applyFill="1" applyBorder="1" applyAlignment="1" applyProtection="1">
      <alignment vertical="center"/>
      <protection locked="0"/>
    </xf>
    <xf numFmtId="0" fontId="6" fillId="2" borderId="120" xfId="0" applyFont="1" applyFill="1" applyBorder="1" applyAlignment="1" applyProtection="1">
      <alignment vertical="center"/>
      <protection locked="0"/>
    </xf>
    <xf numFmtId="0" fontId="5" fillId="2" borderId="119"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horizontal="right"/>
      <protection locked="0"/>
    </xf>
    <xf numFmtId="0" fontId="5" fillId="2" borderId="24" xfId="0" applyFont="1" applyFill="1" applyBorder="1" applyAlignment="1" applyProtection="1">
      <alignment vertical="center"/>
      <protection locked="0"/>
    </xf>
    <xf numFmtId="0" fontId="6" fillId="2" borderId="29" xfId="0"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5" fillId="2" borderId="30" xfId="0" applyFont="1" applyFill="1" applyBorder="1" applyAlignment="1" applyProtection="1">
      <alignment vertical="center"/>
      <protection locked="0"/>
    </xf>
    <xf numFmtId="0" fontId="8" fillId="0" borderId="66" xfId="0" applyFont="1" applyBorder="1" applyAlignment="1" applyProtection="1">
      <alignment horizontal="center" wrapText="1"/>
    </xf>
    <xf numFmtId="0" fontId="8" fillId="0" borderId="47" xfId="0" applyFont="1" applyBorder="1" applyAlignment="1" applyProtection="1">
      <alignment horizontal="center" wrapText="1"/>
    </xf>
    <xf numFmtId="0" fontId="5" fillId="0" borderId="24" xfId="0" applyNumberFormat="1" applyFont="1" applyBorder="1" applyAlignment="1">
      <alignment horizontal="left" vertical="center"/>
    </xf>
    <xf numFmtId="0" fontId="28" fillId="2" borderId="19" xfId="0" applyFont="1" applyFill="1" applyBorder="1" applyAlignment="1" applyProtection="1">
      <alignment horizontal="center" vertical="center"/>
      <protection locked="0"/>
    </xf>
    <xf numFmtId="0" fontId="28" fillId="2" borderId="16" xfId="0" applyFont="1" applyFill="1" applyBorder="1" applyAlignment="1" applyProtection="1">
      <alignment horizontal="center" vertical="center"/>
      <protection locked="0"/>
    </xf>
    <xf numFmtId="0" fontId="28" fillId="2" borderId="121" xfId="0" applyFont="1" applyFill="1" applyBorder="1" applyAlignment="1" applyProtection="1">
      <alignment horizontal="center" vertical="center"/>
      <protection locked="0"/>
    </xf>
    <xf numFmtId="49" fontId="45" fillId="0" borderId="0" xfId="0" applyNumberFormat="1" applyFont="1" applyBorder="1" applyAlignment="1" applyProtection="1">
      <alignment horizontal="left" vertical="center"/>
    </xf>
    <xf numFmtId="0" fontId="77" fillId="0" borderId="2" xfId="0" applyFont="1" applyBorder="1" applyAlignment="1">
      <alignment vertical="center"/>
    </xf>
    <xf numFmtId="176" fontId="45" fillId="0" borderId="0" xfId="0" applyNumberFormat="1" applyFont="1" applyBorder="1" applyAlignment="1">
      <alignment horizontal="left" vertical="center"/>
    </xf>
    <xf numFmtId="176" fontId="45" fillId="0" borderId="24" xfId="0" applyNumberFormat="1" applyFont="1" applyBorder="1" applyAlignment="1">
      <alignment horizontal="left" vertical="center"/>
    </xf>
    <xf numFmtId="0" fontId="26" fillId="0" borderId="0" xfId="0" applyFont="1" applyBorder="1" applyAlignment="1">
      <alignment vertical="center"/>
    </xf>
    <xf numFmtId="0" fontId="5" fillId="0" borderId="20" xfId="0" applyFont="1" applyFill="1" applyBorder="1" applyAlignment="1" applyProtection="1">
      <alignment horizontal="left" vertical="center"/>
    </xf>
    <xf numFmtId="0" fontId="5" fillId="4" borderId="30" xfId="0" applyFont="1" applyFill="1" applyBorder="1" applyAlignment="1" applyProtection="1">
      <alignment vertical="center"/>
    </xf>
    <xf numFmtId="0" fontId="19" fillId="0" borderId="24" xfId="0" applyFont="1" applyFill="1" applyBorder="1" applyAlignment="1" applyProtection="1">
      <alignment vertical="center"/>
    </xf>
    <xf numFmtId="0" fontId="28" fillId="0" borderId="24" xfId="0" applyFont="1" applyFill="1" applyBorder="1" applyAlignment="1" applyProtection="1">
      <alignment vertical="center"/>
    </xf>
    <xf numFmtId="44" fontId="18" fillId="0" borderId="24" xfId="1" applyFont="1" applyFill="1" applyBorder="1" applyAlignment="1" applyProtection="1">
      <alignment vertical="center"/>
      <protection hidden="1"/>
    </xf>
    <xf numFmtId="0" fontId="18" fillId="0" borderId="24" xfId="0" applyFont="1" applyFill="1" applyBorder="1" applyAlignment="1" applyProtection="1">
      <alignment horizontal="right" vertical="center"/>
    </xf>
    <xf numFmtId="0" fontId="5" fillId="0" borderId="24" xfId="0" applyFont="1" applyFill="1" applyBorder="1" applyAlignment="1" applyProtection="1">
      <alignment horizontal="right" vertical="center"/>
    </xf>
    <xf numFmtId="0" fontId="5" fillId="0" borderId="24" xfId="0" applyFont="1" applyFill="1" applyBorder="1" applyAlignment="1" applyProtection="1">
      <alignment vertical="center"/>
    </xf>
    <xf numFmtId="0" fontId="8" fillId="5" borderId="23" xfId="0" applyFont="1" applyFill="1" applyBorder="1" applyAlignment="1" applyProtection="1">
      <alignment horizontal="center" vertical="center" wrapText="1"/>
    </xf>
    <xf numFmtId="173" fontId="5" fillId="0" borderId="122" xfId="0" applyNumberFormat="1" applyFont="1" applyFill="1" applyBorder="1" applyAlignment="1" applyProtection="1">
      <alignment horizontal="right" vertical="center"/>
    </xf>
    <xf numFmtId="0" fontId="5" fillId="0" borderId="100" xfId="0" applyFont="1" applyBorder="1" applyAlignment="1" applyProtection="1">
      <alignment vertical="center"/>
    </xf>
    <xf numFmtId="173" fontId="5" fillId="7" borderId="123" xfId="0" applyNumberFormat="1" applyFont="1" applyFill="1" applyBorder="1" applyAlignment="1" applyProtection="1">
      <alignment vertical="center"/>
    </xf>
    <xf numFmtId="49" fontId="19" fillId="2" borderId="12" xfId="0" applyNumberFormat="1" applyFont="1" applyFill="1" applyBorder="1" applyAlignment="1" applyProtection="1">
      <alignment vertical="center"/>
      <protection locked="0"/>
    </xf>
    <xf numFmtId="0" fontId="96" fillId="0" borderId="5" xfId="0" applyFont="1" applyFill="1" applyBorder="1" applyAlignment="1" applyProtection="1">
      <alignment horizontal="right" vertical="center"/>
    </xf>
    <xf numFmtId="9" fontId="36" fillId="2" borderId="12" xfId="0" applyNumberFormat="1" applyFont="1" applyFill="1" applyBorder="1" applyAlignment="1" applyProtection="1">
      <alignment horizontal="center" vertical="center"/>
      <protection locked="0"/>
    </xf>
    <xf numFmtId="0" fontId="36" fillId="0" borderId="0" xfId="0" applyFont="1" applyFill="1"/>
    <xf numFmtId="0" fontId="97" fillId="0" borderId="0" xfId="0" applyFont="1" applyFill="1"/>
    <xf numFmtId="0" fontId="25" fillId="0" borderId="18" xfId="0" applyFont="1" applyFill="1" applyBorder="1" applyAlignment="1"/>
    <xf numFmtId="0" fontId="25" fillId="0" borderId="15" xfId="0" applyFont="1" applyFill="1" applyBorder="1" applyAlignment="1"/>
    <xf numFmtId="0" fontId="25" fillId="0" borderId="15" xfId="0" applyFont="1" applyFill="1" applyBorder="1" applyAlignment="1" applyProtection="1">
      <alignment wrapText="1"/>
    </xf>
    <xf numFmtId="0" fontId="25" fillId="0" borderId="15" xfId="0" applyFont="1" applyFill="1" applyBorder="1" applyAlignment="1" applyProtection="1"/>
    <xf numFmtId="0" fontId="25" fillId="0" borderId="15" xfId="0" applyFont="1" applyFill="1" applyBorder="1" applyAlignment="1" applyProtection="1">
      <alignment horizontal="center" wrapText="1"/>
    </xf>
    <xf numFmtId="0" fontId="25" fillId="0" borderId="19" xfId="0" applyFont="1" applyFill="1" applyBorder="1" applyAlignment="1">
      <alignment horizontal="center"/>
    </xf>
    <xf numFmtId="0" fontId="33" fillId="0" borderId="11" xfId="0" applyFont="1" applyFill="1" applyBorder="1" applyAlignment="1">
      <alignment vertical="center"/>
    </xf>
    <xf numFmtId="0" fontId="33" fillId="0" borderId="12" xfId="0" applyFont="1" applyBorder="1"/>
    <xf numFmtId="9" fontId="33" fillId="0" borderId="12" xfId="15" applyFont="1" applyFill="1" applyBorder="1" applyAlignment="1">
      <alignment horizontal="center" vertical="center" wrapText="1"/>
    </xf>
    <xf numFmtId="0" fontId="33" fillId="0" borderId="12" xfId="0" applyFont="1" applyFill="1" applyBorder="1" applyAlignment="1">
      <alignment vertical="center"/>
    </xf>
    <xf numFmtId="9" fontId="33" fillId="0" borderId="12" xfId="15" applyFont="1" applyFill="1" applyBorder="1" applyAlignment="1">
      <alignment vertical="center"/>
    </xf>
    <xf numFmtId="10" fontId="33" fillId="0" borderId="16" xfId="0" applyNumberFormat="1" applyFont="1" applyFill="1" applyBorder="1" applyAlignment="1">
      <alignment vertical="center"/>
    </xf>
    <xf numFmtId="0" fontId="33" fillId="0" borderId="13" xfId="0" applyFont="1" applyFill="1" applyBorder="1" applyAlignment="1">
      <alignment vertical="center"/>
    </xf>
    <xf numFmtId="0" fontId="33" fillId="0" borderId="14" xfId="0" applyFont="1" applyBorder="1"/>
    <xf numFmtId="9" fontId="33" fillId="0" borderId="14" xfId="15" applyFont="1" applyFill="1" applyBorder="1" applyAlignment="1">
      <alignment horizontal="center" vertical="center" wrapText="1"/>
    </xf>
    <xf numFmtId="0" fontId="33" fillId="0" borderId="14" xfId="0" applyFont="1" applyFill="1" applyBorder="1" applyAlignment="1">
      <alignment vertical="center"/>
    </xf>
    <xf numFmtId="9" fontId="33" fillId="0" borderId="14" xfId="15" applyFont="1" applyFill="1" applyBorder="1" applyAlignment="1">
      <alignment vertical="center"/>
    </xf>
    <xf numFmtId="10" fontId="33" fillId="0" borderId="17" xfId="0" applyNumberFormat="1" applyFont="1" applyFill="1" applyBorder="1" applyAlignment="1">
      <alignment vertical="center"/>
    </xf>
    <xf numFmtId="44" fontId="22" fillId="2" borderId="87" xfId="0" applyNumberFormat="1" applyFont="1" applyFill="1" applyBorder="1" applyAlignment="1" applyProtection="1">
      <alignment vertical="center"/>
      <protection locked="0"/>
    </xf>
    <xf numFmtId="44" fontId="5" fillId="0" borderId="87" xfId="0" applyNumberFormat="1" applyFont="1" applyBorder="1" applyAlignment="1" applyProtection="1">
      <alignment vertical="center"/>
    </xf>
    <xf numFmtId="44" fontId="5" fillId="0" borderId="90" xfId="0" applyNumberFormat="1" applyFont="1" applyBorder="1" applyAlignment="1" applyProtection="1">
      <alignment vertical="center"/>
    </xf>
    <xf numFmtId="44" fontId="8" fillId="0" borderId="66" xfId="0" applyNumberFormat="1" applyFont="1" applyBorder="1" applyAlignment="1" applyProtection="1">
      <alignment vertical="center"/>
    </xf>
    <xf numFmtId="44" fontId="8" fillId="0" borderId="47" xfId="0" applyNumberFormat="1" applyFont="1" applyBorder="1" applyAlignment="1" applyProtection="1">
      <alignment vertical="center"/>
    </xf>
    <xf numFmtId="6" fontId="18" fillId="9" borderId="72" xfId="1" applyNumberFormat="1" applyFont="1" applyFill="1" applyBorder="1" applyAlignment="1" applyProtection="1">
      <alignment vertical="center"/>
      <protection hidden="1"/>
    </xf>
    <xf numFmtId="0" fontId="98" fillId="0" borderId="59" xfId="0" applyFont="1" applyBorder="1" applyAlignment="1" applyProtection="1">
      <alignment vertical="center"/>
    </xf>
    <xf numFmtId="0" fontId="18" fillId="0" borderId="71" xfId="0" applyFont="1" applyBorder="1" applyAlignment="1" applyProtection="1">
      <alignment vertical="center"/>
    </xf>
    <xf numFmtId="44" fontId="5" fillId="2" borderId="107" xfId="0" applyNumberFormat="1" applyFont="1" applyFill="1" applyBorder="1" applyAlignment="1" applyProtection="1">
      <alignment horizontal="right" vertical="center"/>
      <protection locked="0"/>
    </xf>
    <xf numFmtId="44" fontId="5" fillId="0" borderId="107" xfId="0" applyNumberFormat="1" applyFont="1" applyFill="1" applyBorder="1" applyAlignment="1" applyProtection="1">
      <alignment horizontal="right" vertical="center"/>
    </xf>
    <xf numFmtId="44" fontId="5" fillId="2" borderId="72" xfId="0" applyNumberFormat="1" applyFont="1" applyFill="1" applyBorder="1" applyAlignment="1" applyProtection="1">
      <alignment horizontal="right" vertical="center"/>
      <protection locked="0"/>
    </xf>
    <xf numFmtId="44" fontId="5" fillId="0" borderId="72" xfId="0" applyNumberFormat="1" applyFont="1" applyFill="1" applyBorder="1" applyAlignment="1" applyProtection="1">
      <alignment horizontal="right" vertical="center"/>
    </xf>
    <xf numFmtId="44" fontId="22" fillId="0" borderId="107" xfId="0" applyNumberFormat="1" applyFont="1" applyFill="1" applyBorder="1" applyAlignment="1" applyProtection="1">
      <alignment horizontal="right" vertical="center"/>
    </xf>
    <xf numFmtId="44" fontId="5" fillId="10" borderId="124" xfId="0" applyNumberFormat="1" applyFont="1" applyFill="1" applyBorder="1" applyAlignment="1" applyProtection="1">
      <alignment horizontal="right" vertical="center"/>
    </xf>
    <xf numFmtId="44" fontId="8" fillId="2" borderId="63" xfId="0" applyNumberFormat="1" applyFont="1" applyFill="1" applyBorder="1" applyAlignment="1" applyProtection="1">
      <alignment horizontal="right" vertical="center"/>
      <protection locked="0"/>
    </xf>
    <xf numFmtId="44" fontId="8" fillId="0" borderId="63" xfId="0" applyNumberFormat="1" applyFont="1" applyFill="1" applyBorder="1" applyAlignment="1" applyProtection="1">
      <alignment horizontal="right" vertical="center"/>
    </xf>
    <xf numFmtId="44" fontId="5" fillId="2" borderId="106" xfId="0" applyNumberFormat="1" applyFont="1" applyFill="1" applyBorder="1" applyAlignment="1" applyProtection="1">
      <alignment horizontal="right" vertical="center"/>
      <protection locked="0"/>
    </xf>
    <xf numFmtId="44" fontId="5" fillId="0" borderId="106" xfId="0" applyNumberFormat="1" applyFont="1" applyFill="1" applyBorder="1" applyAlignment="1" applyProtection="1">
      <alignment horizontal="right" vertical="center"/>
    </xf>
    <xf numFmtId="44" fontId="5" fillId="2" borderId="125" xfId="0" applyNumberFormat="1" applyFont="1" applyFill="1" applyBorder="1" applyAlignment="1" applyProtection="1">
      <alignment horizontal="right" vertical="center"/>
      <protection locked="0"/>
    </xf>
    <xf numFmtId="44" fontId="5" fillId="0" borderId="125" xfId="0" applyNumberFormat="1" applyFont="1" applyFill="1" applyBorder="1" applyAlignment="1" applyProtection="1">
      <alignment horizontal="right" vertical="center"/>
    </xf>
    <xf numFmtId="44" fontId="5" fillId="0" borderId="107" xfId="0" applyNumberFormat="1" applyFont="1" applyBorder="1" applyAlignment="1" applyProtection="1">
      <alignment horizontal="right" vertical="center"/>
    </xf>
    <xf numFmtId="44" fontId="5" fillId="0" borderId="72" xfId="0" applyNumberFormat="1" applyFont="1" applyBorder="1" applyAlignment="1" applyProtection="1">
      <alignment horizontal="right" vertical="center"/>
    </xf>
    <xf numFmtId="44" fontId="5" fillId="2" borderId="72" xfId="0" applyNumberFormat="1" applyFont="1" applyFill="1" applyBorder="1" applyAlignment="1" applyProtection="1">
      <alignment vertical="center"/>
      <protection locked="0"/>
    </xf>
    <xf numFmtId="44" fontId="5" fillId="0" borderId="24" xfId="0" applyNumberFormat="1" applyFont="1" applyBorder="1" applyAlignment="1" applyProtection="1">
      <alignment horizontal="right" vertical="center"/>
    </xf>
    <xf numFmtId="44" fontId="22" fillId="0" borderId="124" xfId="0" applyNumberFormat="1" applyFont="1" applyFill="1" applyBorder="1" applyAlignment="1" applyProtection="1">
      <alignment horizontal="right" vertical="center"/>
    </xf>
    <xf numFmtId="44" fontId="22" fillId="0" borderId="124" xfId="0" applyNumberFormat="1" applyFont="1" applyBorder="1" applyAlignment="1" applyProtection="1">
      <alignment horizontal="right" vertical="center"/>
    </xf>
    <xf numFmtId="44" fontId="5" fillId="10" borderId="63" xfId="0" applyNumberFormat="1" applyFont="1" applyFill="1" applyBorder="1" applyAlignment="1" applyProtection="1">
      <alignment horizontal="right" vertical="center"/>
    </xf>
    <xf numFmtId="44" fontId="5" fillId="0" borderId="63" xfId="0" applyNumberFormat="1" applyFont="1" applyBorder="1" applyAlignment="1" applyProtection="1">
      <alignment horizontal="right" vertical="center"/>
    </xf>
    <xf numFmtId="44" fontId="5" fillId="2" borderId="126" xfId="0" applyNumberFormat="1" applyFont="1" applyFill="1" applyBorder="1" applyAlignment="1" applyProtection="1">
      <alignment horizontal="right" vertical="center"/>
      <protection locked="0"/>
    </xf>
    <xf numFmtId="44" fontId="5" fillId="0" borderId="126" xfId="0" applyNumberFormat="1" applyFont="1" applyBorder="1" applyAlignment="1" applyProtection="1">
      <alignment horizontal="right" vertical="center"/>
    </xf>
    <xf numFmtId="44" fontId="5" fillId="0" borderId="127" xfId="0" applyNumberFormat="1" applyFont="1" applyBorder="1" applyAlignment="1" applyProtection="1">
      <alignment horizontal="right" vertical="center"/>
    </xf>
    <xf numFmtId="0" fontId="18" fillId="0" borderId="128" xfId="0" applyFont="1" applyFill="1" applyBorder="1" applyAlignment="1" applyProtection="1">
      <alignment horizontal="right" vertical="center"/>
    </xf>
    <xf numFmtId="0" fontId="5" fillId="0" borderId="36" xfId="0" applyFont="1" applyFill="1" applyBorder="1" applyAlignment="1" applyProtection="1">
      <alignment horizontal="right" vertical="center"/>
    </xf>
    <xf numFmtId="0" fontId="5" fillId="0" borderId="40" xfId="0" applyFont="1" applyBorder="1" applyAlignment="1" applyProtection="1">
      <alignment horizontal="right" vertical="center"/>
    </xf>
    <xf numFmtId="0" fontId="18" fillId="0" borderId="36" xfId="0" applyFont="1" applyBorder="1" applyAlignment="1" applyProtection="1">
      <alignment horizontal="right" vertical="center"/>
    </xf>
    <xf numFmtId="0" fontId="5" fillId="0" borderId="40" xfId="0" applyFont="1" applyFill="1" applyBorder="1" applyAlignment="1" applyProtection="1">
      <alignment horizontal="right" vertical="center"/>
    </xf>
    <xf numFmtId="0" fontId="5" fillId="0" borderId="129" xfId="0" applyFont="1" applyFill="1" applyBorder="1" applyAlignment="1" applyProtection="1">
      <alignment horizontal="right" vertical="center"/>
    </xf>
    <xf numFmtId="0" fontId="18" fillId="0" borderId="129" xfId="0" applyFont="1" applyBorder="1" applyAlignment="1" applyProtection="1">
      <alignment horizontal="right" vertical="center"/>
    </xf>
    <xf numFmtId="0" fontId="5" fillId="0" borderId="130" xfId="0" applyFont="1" applyBorder="1" applyAlignment="1" applyProtection="1">
      <alignment horizontal="right" vertical="center"/>
    </xf>
    <xf numFmtId="0" fontId="19" fillId="0" borderId="36" xfId="0" applyFont="1" applyFill="1" applyBorder="1" applyAlignment="1" applyProtection="1">
      <alignment horizontal="right" vertical="center"/>
    </xf>
    <xf numFmtId="0" fontId="19" fillId="0" borderId="40" xfId="0" applyFont="1" applyFill="1" applyBorder="1" applyAlignment="1" applyProtection="1">
      <alignment horizontal="right" vertical="center"/>
    </xf>
    <xf numFmtId="0" fontId="5" fillId="0" borderId="36" xfId="0" applyFont="1" applyBorder="1" applyAlignment="1" applyProtection="1">
      <alignment horizontal="right" vertical="center"/>
    </xf>
    <xf numFmtId="0" fontId="5" fillId="0" borderId="131" xfId="0" applyFont="1" applyFill="1" applyBorder="1" applyAlignment="1" applyProtection="1">
      <alignment horizontal="right" vertical="center"/>
    </xf>
    <xf numFmtId="0" fontId="5" fillId="0" borderId="119" xfId="0" applyFont="1" applyFill="1" applyBorder="1" applyAlignment="1" applyProtection="1">
      <alignment horizontal="right" vertical="center"/>
    </xf>
    <xf numFmtId="0" fontId="5" fillId="0" borderId="132" xfId="0" applyFont="1" applyFill="1" applyBorder="1" applyAlignment="1" applyProtection="1">
      <alignment horizontal="right" vertical="center"/>
    </xf>
    <xf numFmtId="0" fontId="5" fillId="0" borderId="133" xfId="0" applyFont="1" applyFill="1" applyBorder="1" applyAlignment="1" applyProtection="1">
      <alignment horizontal="right" vertical="center"/>
    </xf>
    <xf numFmtId="0" fontId="5" fillId="0" borderId="134" xfId="0" applyFont="1" applyFill="1" applyBorder="1" applyAlignment="1" applyProtection="1">
      <alignment horizontal="right" vertical="center"/>
    </xf>
    <xf numFmtId="0" fontId="5" fillId="0" borderId="135" xfId="0" applyFont="1" applyFill="1" applyBorder="1" applyAlignment="1" applyProtection="1">
      <alignment horizontal="right" vertical="center"/>
    </xf>
    <xf numFmtId="0" fontId="18" fillId="0" borderId="33" xfId="0" applyFont="1" applyBorder="1" applyAlignment="1">
      <alignment horizontal="right" vertical="center"/>
    </xf>
    <xf numFmtId="0" fontId="18" fillId="0" borderId="37" xfId="0" applyFont="1" applyBorder="1" applyAlignment="1">
      <alignment horizontal="right" vertical="center"/>
    </xf>
    <xf numFmtId="0" fontId="18" fillId="2" borderId="72" xfId="0" applyFont="1" applyFill="1" applyBorder="1" applyAlignment="1" applyProtection="1">
      <alignment vertical="center"/>
      <protection locked="0"/>
    </xf>
    <xf numFmtId="44" fontId="22" fillId="0" borderId="136" xfId="0" applyNumberFormat="1" applyFont="1" applyFill="1" applyBorder="1" applyAlignment="1" applyProtection="1">
      <alignment vertical="center"/>
    </xf>
    <xf numFmtId="44" fontId="5" fillId="0" borderId="136" xfId="0" applyNumberFormat="1" applyFont="1" applyFill="1" applyBorder="1" applyAlignment="1" applyProtection="1">
      <alignment vertical="center"/>
    </xf>
    <xf numFmtId="44" fontId="5" fillId="0" borderId="23" xfId="0" applyNumberFormat="1" applyFont="1" applyFill="1" applyBorder="1" applyAlignment="1" applyProtection="1">
      <alignment vertical="center"/>
    </xf>
    <xf numFmtId="44" fontId="22" fillId="2" borderId="137" xfId="0" applyNumberFormat="1" applyFont="1" applyFill="1" applyBorder="1" applyAlignment="1" applyProtection="1">
      <alignment vertical="center"/>
      <protection locked="0"/>
    </xf>
    <xf numFmtId="44" fontId="5" fillId="0" borderId="103" xfId="0" applyNumberFormat="1" applyFont="1" applyBorder="1" applyAlignment="1" applyProtection="1">
      <alignment vertical="center"/>
    </xf>
    <xf numFmtId="0" fontId="66" fillId="0" borderId="37" xfId="0" applyFont="1" applyFill="1" applyBorder="1" applyAlignment="1">
      <alignment horizontal="center" vertical="center"/>
    </xf>
    <xf numFmtId="0" fontId="48" fillId="0" borderId="37" xfId="0" applyFont="1" applyBorder="1" applyAlignment="1" applyProtection="1">
      <alignment vertical="center"/>
    </xf>
    <xf numFmtId="0" fontId="48" fillId="0" borderId="0" xfId="0" applyFont="1" applyBorder="1" applyAlignment="1">
      <alignment vertical="center"/>
    </xf>
    <xf numFmtId="0" fontId="48" fillId="0" borderId="37" xfId="0" applyFont="1" applyBorder="1" applyAlignment="1">
      <alignment vertical="center"/>
    </xf>
    <xf numFmtId="169" fontId="5" fillId="0" borderId="0" xfId="15" applyNumberFormat="1" applyFont="1" applyFill="1" applyBorder="1" applyAlignment="1" applyProtection="1">
      <alignment vertical="center"/>
    </xf>
    <xf numFmtId="169" fontId="6" fillId="0" borderId="0" xfId="15" applyNumberFormat="1" applyFont="1" applyFill="1" applyBorder="1" applyAlignment="1" applyProtection="1">
      <alignment vertical="center"/>
    </xf>
    <xf numFmtId="44" fontId="19" fillId="0" borderId="107" xfId="0" applyNumberFormat="1" applyFont="1" applyBorder="1" applyAlignment="1" applyProtection="1">
      <alignment horizontal="right" vertical="center"/>
    </xf>
    <xf numFmtId="44" fontId="19" fillId="0" borderId="125" xfId="0" applyNumberFormat="1" applyFont="1" applyBorder="1" applyAlignment="1" applyProtection="1">
      <alignment horizontal="right" vertical="center"/>
    </xf>
    <xf numFmtId="44" fontId="5" fillId="0" borderId="41" xfId="0" applyNumberFormat="1" applyFont="1" applyFill="1" applyBorder="1" applyAlignment="1" applyProtection="1">
      <alignment vertical="center"/>
    </xf>
    <xf numFmtId="44" fontId="8" fillId="0" borderId="24" xfId="0" applyNumberFormat="1" applyFont="1" applyFill="1" applyBorder="1" applyAlignment="1" applyProtection="1">
      <alignment vertical="center"/>
    </xf>
    <xf numFmtId="44" fontId="5" fillId="0" borderId="24" xfId="0" applyNumberFormat="1" applyFont="1" applyFill="1" applyBorder="1" applyAlignment="1" applyProtection="1">
      <alignment vertical="center"/>
    </xf>
    <xf numFmtId="44" fontId="8" fillId="0" borderId="71" xfId="0" applyNumberFormat="1" applyFont="1" applyFill="1" applyBorder="1" applyAlignment="1" applyProtection="1">
      <alignment vertical="center"/>
    </xf>
    <xf numFmtId="44" fontId="8" fillId="0" borderId="30" xfId="0" applyNumberFormat="1" applyFont="1" applyFill="1" applyBorder="1" applyAlignment="1" applyProtection="1">
      <alignment vertical="center"/>
    </xf>
    <xf numFmtId="44" fontId="6" fillId="0" borderId="24" xfId="0" applyNumberFormat="1" applyFont="1" applyFill="1" applyBorder="1" applyAlignment="1" applyProtection="1">
      <alignment vertical="center"/>
    </xf>
    <xf numFmtId="44" fontId="61" fillId="0" borderId="71" xfId="0" applyNumberFormat="1" applyFont="1" applyFill="1" applyBorder="1" applyAlignment="1" applyProtection="1">
      <alignment vertical="center"/>
    </xf>
    <xf numFmtId="44" fontId="6" fillId="0" borderId="138" xfId="0" applyNumberFormat="1" applyFont="1" applyFill="1" applyBorder="1" applyAlignment="1" applyProtection="1">
      <alignment vertical="center"/>
    </xf>
    <xf numFmtId="44" fontId="5" fillId="0" borderId="24" xfId="0" applyNumberFormat="1" applyFont="1" applyBorder="1" applyAlignment="1">
      <alignment vertical="center"/>
    </xf>
    <xf numFmtId="44" fontId="7" fillId="0" borderId="101" xfId="0" applyNumberFormat="1" applyFont="1" applyFill="1" applyBorder="1" applyAlignment="1" applyProtection="1">
      <alignment vertical="center"/>
    </xf>
    <xf numFmtId="44" fontId="66" fillId="0" borderId="24" xfId="0" applyNumberFormat="1" applyFont="1" applyFill="1" applyBorder="1" applyAlignment="1" applyProtection="1">
      <alignment vertical="center"/>
    </xf>
    <xf numFmtId="44" fontId="19" fillId="0" borderId="127" xfId="0" applyNumberFormat="1" applyFont="1" applyFill="1" applyBorder="1" applyAlignment="1" applyProtection="1">
      <alignment vertical="center"/>
    </xf>
    <xf numFmtId="44" fontId="6" fillId="0" borderId="101" xfId="0" applyNumberFormat="1" applyFont="1" applyFill="1" applyBorder="1" applyAlignment="1" applyProtection="1">
      <alignment vertical="center"/>
    </xf>
    <xf numFmtId="44" fontId="66" fillId="0" borderId="122" xfId="0" applyNumberFormat="1" applyFont="1" applyFill="1" applyBorder="1" applyAlignment="1" applyProtection="1">
      <alignment vertical="center"/>
    </xf>
    <xf numFmtId="44" fontId="7" fillId="0" borderId="138" xfId="0" applyNumberFormat="1" applyFont="1" applyFill="1" applyBorder="1" applyAlignment="1" applyProtection="1">
      <alignment vertical="center"/>
    </xf>
    <xf numFmtId="44" fontId="61" fillId="0" borderId="127" xfId="0" applyNumberFormat="1" applyFont="1" applyFill="1" applyBorder="1" applyAlignment="1" applyProtection="1">
      <alignment vertical="center"/>
    </xf>
    <xf numFmtId="44" fontId="0" fillId="0" borderId="24" xfId="0" applyNumberFormat="1" applyBorder="1"/>
    <xf numFmtId="44" fontId="7" fillId="0" borderId="24" xfId="0" applyNumberFormat="1" applyFont="1" applyFill="1" applyBorder="1" applyAlignment="1" applyProtection="1">
      <alignment vertical="center"/>
    </xf>
    <xf numFmtId="44" fontId="7" fillId="0" borderId="127" xfId="0" applyNumberFormat="1" applyFont="1" applyFill="1" applyBorder="1" applyAlignment="1" applyProtection="1">
      <alignment vertical="center"/>
    </xf>
    <xf numFmtId="44" fontId="6" fillId="0" borderId="41" xfId="0" applyNumberFormat="1" applyFont="1" applyFill="1" applyBorder="1" applyAlignment="1" applyProtection="1">
      <alignment vertical="center"/>
    </xf>
    <xf numFmtId="44" fontId="7" fillId="0" borderId="139" xfId="0" applyNumberFormat="1" applyFont="1" applyFill="1" applyBorder="1" applyAlignment="1" applyProtection="1">
      <alignment vertical="center"/>
    </xf>
    <xf numFmtId="44" fontId="5" fillId="0" borderId="24" xfId="0" applyNumberFormat="1" applyFont="1" applyBorder="1" applyAlignment="1" applyProtection="1">
      <alignment vertical="center"/>
    </xf>
    <xf numFmtId="44" fontId="8" fillId="0" borderId="139" xfId="0" applyNumberFormat="1" applyFont="1" applyBorder="1" applyAlignment="1" applyProtection="1">
      <alignment vertical="center"/>
    </xf>
    <xf numFmtId="44" fontId="33" fillId="0" borderId="91" xfId="0" applyNumberFormat="1" applyFont="1" applyFill="1" applyBorder="1" applyAlignment="1" applyProtection="1">
      <alignment vertical="center"/>
    </xf>
    <xf numFmtId="44" fontId="61" fillId="0" borderId="24" xfId="0" applyNumberFormat="1" applyFont="1" applyFill="1" applyBorder="1" applyAlignment="1" applyProtection="1">
      <alignment vertical="center"/>
    </xf>
    <xf numFmtId="44" fontId="19" fillId="0" borderId="83" xfId="0" applyNumberFormat="1" applyFont="1" applyBorder="1" applyAlignment="1" applyProtection="1">
      <alignment vertical="center"/>
    </xf>
    <xf numFmtId="44" fontId="8" fillId="0" borderId="72" xfId="0" applyNumberFormat="1" applyFont="1" applyBorder="1" applyAlignment="1" applyProtection="1">
      <alignment vertical="center"/>
    </xf>
    <xf numFmtId="44" fontId="19" fillId="0" borderId="24" xfId="0" applyNumberFormat="1" applyFont="1" applyFill="1" applyBorder="1" applyAlignment="1" applyProtection="1">
      <alignment vertical="center"/>
    </xf>
    <xf numFmtId="44" fontId="5" fillId="0" borderId="30" xfId="0" applyNumberFormat="1" applyFont="1" applyFill="1" applyBorder="1" applyAlignment="1" applyProtection="1">
      <alignment vertical="center"/>
    </xf>
    <xf numFmtId="44" fontId="66" fillId="0" borderId="127" xfId="0" applyNumberFormat="1" applyFont="1" applyFill="1" applyBorder="1" applyAlignment="1" applyProtection="1">
      <alignment vertical="center"/>
    </xf>
    <xf numFmtId="44" fontId="16" fillId="2" borderId="72" xfId="0" applyNumberFormat="1" applyFont="1" applyFill="1" applyBorder="1" applyAlignment="1" applyProtection="1">
      <alignment vertical="center"/>
      <protection locked="0"/>
    </xf>
    <xf numFmtId="44" fontId="5" fillId="2" borderId="12" xfId="0" applyNumberFormat="1" applyFont="1" applyFill="1" applyBorder="1" applyAlignment="1" applyProtection="1">
      <alignment horizontal="right" vertical="center"/>
      <protection locked="0"/>
    </xf>
    <xf numFmtId="44" fontId="5" fillId="10" borderId="140" xfId="0" applyNumberFormat="1" applyFont="1" applyFill="1" applyBorder="1" applyAlignment="1" applyProtection="1">
      <alignment horizontal="right" vertical="center"/>
    </xf>
    <xf numFmtId="44" fontId="5" fillId="10" borderId="93" xfId="0" applyNumberFormat="1" applyFont="1" applyFill="1" applyBorder="1" applyAlignment="1" applyProtection="1">
      <alignment horizontal="right" vertical="center"/>
    </xf>
    <xf numFmtId="44" fontId="5" fillId="2" borderId="14" xfId="0" applyNumberFormat="1" applyFont="1" applyFill="1" applyBorder="1" applyAlignment="1" applyProtection="1">
      <alignment horizontal="right" vertical="center"/>
      <protection locked="0"/>
    </xf>
    <xf numFmtId="0" fontId="0" fillId="0" borderId="0" xfId="0" applyAlignment="1"/>
    <xf numFmtId="178" fontId="16" fillId="0" borderId="24" xfId="0" applyNumberFormat="1" applyFont="1" applyBorder="1" applyAlignment="1">
      <alignment horizontal="left" vertical="center"/>
    </xf>
    <xf numFmtId="44" fontId="5" fillId="2" borderId="27" xfId="0" applyNumberFormat="1" applyFont="1" applyFill="1" applyBorder="1" applyAlignment="1" applyProtection="1">
      <alignment horizontal="right" vertical="center"/>
      <protection locked="0"/>
    </xf>
    <xf numFmtId="44" fontId="5" fillId="2" borderId="83" xfId="0" applyNumberFormat="1" applyFont="1" applyFill="1" applyBorder="1" applyAlignment="1" applyProtection="1">
      <alignment horizontal="right" vertical="center"/>
      <protection locked="0"/>
    </xf>
    <xf numFmtId="0" fontId="8" fillId="3" borderId="66" xfId="0" applyFont="1" applyFill="1" applyBorder="1" applyAlignment="1" applyProtection="1">
      <alignment horizontal="center" vertical="center" wrapText="1"/>
    </xf>
    <xf numFmtId="0" fontId="5" fillId="0" borderId="24" xfId="0" applyFont="1" applyBorder="1" applyAlignment="1">
      <alignment vertical="center"/>
    </xf>
    <xf numFmtId="0" fontId="19" fillId="0" borderId="20" xfId="0" applyFont="1" applyBorder="1" applyAlignment="1" applyProtection="1">
      <alignment horizontal="right" vertical="center"/>
    </xf>
    <xf numFmtId="0" fontId="19" fillId="0" borderId="31" xfId="0" applyFont="1" applyBorder="1" applyAlignment="1" applyProtection="1">
      <alignment vertical="center"/>
    </xf>
    <xf numFmtId="0" fontId="19" fillId="0" borderId="2" xfId="0" applyFont="1" applyBorder="1" applyAlignment="1" applyProtection="1">
      <alignment horizontal="right" vertical="center"/>
    </xf>
    <xf numFmtId="0" fontId="18" fillId="0" borderId="20" xfId="0" applyFont="1" applyFill="1" applyBorder="1" applyAlignment="1" applyProtection="1">
      <alignment horizontal="right" vertical="center"/>
    </xf>
    <xf numFmtId="0" fontId="5" fillId="0" borderId="141" xfId="0" applyFont="1" applyFill="1" applyBorder="1" applyAlignment="1" applyProtection="1">
      <alignment vertical="center"/>
    </xf>
    <xf numFmtId="44" fontId="0" fillId="0" borderId="0" xfId="0" applyNumberFormat="1"/>
    <xf numFmtId="44" fontId="5" fillId="0" borderId="0" xfId="0" applyNumberFormat="1" applyFont="1" applyFill="1" applyBorder="1" applyAlignment="1" applyProtection="1">
      <alignment horizontal="right" vertical="center"/>
      <protection locked="0"/>
    </xf>
    <xf numFmtId="0" fontId="17" fillId="0" borderId="0" xfId="0" applyFont="1" applyAlignment="1">
      <alignment horizontal="center" vertical="top" wrapText="1"/>
    </xf>
    <xf numFmtId="0" fontId="81" fillId="0" borderId="0" xfId="0" applyFont="1" applyAlignment="1">
      <alignment vertical="center" wrapText="1"/>
    </xf>
    <xf numFmtId="0" fontId="16" fillId="0" borderId="0" xfId="0" applyFont="1" applyAlignment="1">
      <alignment horizontal="center" vertical="top" wrapText="1"/>
    </xf>
    <xf numFmtId="0" fontId="16" fillId="0" borderId="0" xfId="0" applyFont="1" applyAlignment="1">
      <alignment vertical="center" wrapText="1"/>
    </xf>
    <xf numFmtId="0" fontId="99" fillId="0" borderId="0" xfId="0" applyFont="1" applyAlignment="1">
      <alignment vertical="center" wrapText="1"/>
    </xf>
    <xf numFmtId="0" fontId="100" fillId="0" borderId="0" xfId="0" applyFont="1" applyAlignment="1">
      <alignment vertical="center" wrapText="1"/>
    </xf>
    <xf numFmtId="0" fontId="33" fillId="0" borderId="0" xfId="0" applyFont="1" applyAlignment="1">
      <alignment vertical="center" wrapText="1"/>
    </xf>
    <xf numFmtId="0" fontId="17" fillId="0" borderId="0" xfId="0" applyFont="1" applyAlignment="1">
      <alignment horizontal="center" vertical="center" wrapText="1"/>
    </xf>
    <xf numFmtId="0" fontId="53" fillId="0" borderId="4" xfId="0" applyFont="1" applyBorder="1" applyAlignment="1">
      <alignment horizontal="left" vertical="center"/>
    </xf>
    <xf numFmtId="0" fontId="16" fillId="0" borderId="31" xfId="0" applyFont="1" applyBorder="1"/>
    <xf numFmtId="0" fontId="5" fillId="0" borderId="2" xfId="0" applyFont="1" applyBorder="1"/>
    <xf numFmtId="0" fontId="5" fillId="0" borderId="41" xfId="0" applyFont="1" applyBorder="1"/>
    <xf numFmtId="0" fontId="5" fillId="0" borderId="0" xfId="0" applyFont="1" applyBorder="1"/>
    <xf numFmtId="0" fontId="17" fillId="0" borderId="0" xfId="0" applyFont="1" applyBorder="1"/>
    <xf numFmtId="0" fontId="5" fillId="0" borderId="24" xfId="0" applyFont="1" applyFill="1" applyBorder="1"/>
    <xf numFmtId="0" fontId="5" fillId="0" borderId="0" xfId="0" applyFont="1" applyBorder="1" applyAlignment="1">
      <alignment horizontal="right"/>
    </xf>
    <xf numFmtId="180" fontId="5" fillId="0" borderId="120" xfId="0" quotePrefix="1" applyNumberFormat="1" applyFont="1" applyBorder="1" applyAlignment="1">
      <alignment horizontal="center"/>
    </xf>
    <xf numFmtId="0" fontId="5" fillId="0" borderId="163" xfId="0" applyFont="1" applyBorder="1"/>
    <xf numFmtId="0" fontId="8" fillId="0" borderId="0" xfId="0" applyFont="1" applyBorder="1"/>
    <xf numFmtId="0" fontId="5" fillId="0" borderId="119" xfId="0" applyFont="1" applyBorder="1" applyAlignment="1">
      <alignment vertical="center"/>
    </xf>
    <xf numFmtId="0" fontId="5" fillId="0" borderId="40" xfId="0" applyFont="1" applyBorder="1"/>
    <xf numFmtId="0" fontId="5" fillId="0" borderId="164" xfId="0" applyFont="1" applyBorder="1"/>
    <xf numFmtId="0" fontId="8" fillId="0" borderId="40" xfId="0" applyFont="1" applyBorder="1"/>
    <xf numFmtId="0" fontId="5" fillId="0" borderId="141" xfId="0" applyFont="1" applyBorder="1"/>
    <xf numFmtId="49" fontId="5" fillId="0" borderId="0" xfId="0" applyNumberFormat="1" applyFont="1" applyBorder="1"/>
    <xf numFmtId="0" fontId="8" fillId="0" borderId="119" xfId="0" applyFont="1" applyFill="1" applyBorder="1"/>
    <xf numFmtId="0" fontId="5" fillId="0" borderId="119" xfId="0" applyFont="1" applyFill="1" applyBorder="1"/>
    <xf numFmtId="0" fontId="5" fillId="0" borderId="119" xfId="0" applyFont="1" applyBorder="1"/>
    <xf numFmtId="0" fontId="5" fillId="0" borderId="120" xfId="0" applyFont="1" applyBorder="1"/>
    <xf numFmtId="49" fontId="5" fillId="0" borderId="24" xfId="0" applyNumberFormat="1" applyFont="1" applyBorder="1" applyAlignment="1">
      <alignment horizontal="center"/>
    </xf>
    <xf numFmtId="49" fontId="5" fillId="0" borderId="0" xfId="0" applyNumberFormat="1" applyFont="1"/>
    <xf numFmtId="0" fontId="8" fillId="0" borderId="0" xfId="0" applyFont="1" applyBorder="1" applyAlignment="1">
      <alignment horizontal="center"/>
    </xf>
    <xf numFmtId="49" fontId="5" fillId="0" borderId="119" xfId="0" applyNumberFormat="1" applyFont="1" applyBorder="1" applyAlignment="1"/>
    <xf numFmtId="0" fontId="5" fillId="0" borderId="91" xfId="0" applyFont="1" applyBorder="1"/>
    <xf numFmtId="0" fontId="17" fillId="0" borderId="20" xfId="0" quotePrefix="1" applyFont="1" applyBorder="1" applyAlignment="1">
      <alignment horizontal="center"/>
    </xf>
    <xf numFmtId="0" fontId="8" fillId="0" borderId="107" xfId="0" applyFont="1" applyBorder="1" applyAlignment="1">
      <alignment horizontal="center"/>
    </xf>
    <xf numFmtId="0" fontId="5" fillId="0" borderId="0" xfId="0" applyFont="1" applyFill="1" applyBorder="1"/>
    <xf numFmtId="0" fontId="5" fillId="0" borderId="77" xfId="0" applyFont="1" applyBorder="1"/>
    <xf numFmtId="170" fontId="5" fillId="0" borderId="165" xfId="0" applyNumberFormat="1" applyFont="1" applyBorder="1"/>
    <xf numFmtId="0" fontId="5" fillId="0" borderId="34" xfId="0" applyFont="1" applyBorder="1"/>
    <xf numFmtId="44" fontId="5" fillId="0" borderId="107" xfId="0" applyNumberFormat="1" applyFont="1" applyBorder="1"/>
    <xf numFmtId="0" fontId="5" fillId="0" borderId="107" xfId="0" applyFont="1" applyBorder="1"/>
    <xf numFmtId="0" fontId="8" fillId="0" borderId="115" xfId="0" applyFont="1" applyBorder="1" applyAlignment="1">
      <alignment horizontal="center"/>
    </xf>
    <xf numFmtId="0" fontId="5" fillId="0" borderId="115" xfId="0" applyFont="1" applyBorder="1"/>
    <xf numFmtId="44" fontId="5" fillId="0" borderId="166" xfId="0" applyNumberFormat="1" applyFont="1" applyBorder="1"/>
    <xf numFmtId="170" fontId="5" fillId="0" borderId="107" xfId="0" applyNumberFormat="1" applyFont="1" applyBorder="1"/>
    <xf numFmtId="170" fontId="5" fillId="0" borderId="167" xfId="0" applyNumberFormat="1" applyFont="1" applyBorder="1"/>
    <xf numFmtId="170" fontId="5" fillId="0" borderId="168" xfId="0" applyNumberFormat="1" applyFont="1" applyBorder="1"/>
    <xf numFmtId="170" fontId="5" fillId="0" borderId="49" xfId="0" applyNumberFormat="1" applyFont="1" applyBorder="1"/>
    <xf numFmtId="170" fontId="5" fillId="0" borderId="169" xfId="0" applyNumberFormat="1" applyFont="1" applyBorder="1"/>
    <xf numFmtId="170" fontId="8" fillId="0" borderId="170" xfId="0" applyNumberFormat="1" applyFont="1" applyBorder="1"/>
    <xf numFmtId="170" fontId="8" fillId="0" borderId="171" xfId="0" applyNumberFormat="1" applyFont="1" applyBorder="1"/>
    <xf numFmtId="0" fontId="5" fillId="0" borderId="32" xfId="0" applyFont="1" applyBorder="1"/>
    <xf numFmtId="0" fontId="8" fillId="0" borderId="52" xfId="0" applyFont="1" applyBorder="1" applyAlignment="1">
      <alignment vertical="center" wrapText="1"/>
    </xf>
    <xf numFmtId="0" fontId="8" fillId="0" borderId="37" xfId="0" applyFont="1" applyBorder="1" applyAlignment="1">
      <alignment vertical="center" wrapText="1"/>
    </xf>
    <xf numFmtId="0" fontId="5" fillId="0" borderId="0" xfId="0" applyFont="1" applyBorder="1" applyAlignment="1"/>
    <xf numFmtId="0" fontId="5" fillId="0" borderId="0" xfId="0" applyFont="1" applyFill="1" applyBorder="1" applyAlignment="1">
      <alignment horizontal="left"/>
    </xf>
    <xf numFmtId="0" fontId="5" fillId="0" borderId="5" xfId="0" applyFont="1" applyFill="1" applyBorder="1" applyAlignment="1">
      <alignment horizontal="left"/>
    </xf>
    <xf numFmtId="0" fontId="5" fillId="0" borderId="37" xfId="0" applyFont="1" applyBorder="1"/>
    <xf numFmtId="0" fontId="8" fillId="0" borderId="0" xfId="0" applyFont="1" applyFill="1" applyBorder="1"/>
    <xf numFmtId="170" fontId="8" fillId="0" borderId="170" xfId="0" applyNumberFormat="1" applyFont="1" applyBorder="1" applyAlignment="1">
      <alignment vertical="center"/>
    </xf>
    <xf numFmtId="0" fontId="16" fillId="0" borderId="115" xfId="0" applyFont="1" applyBorder="1"/>
    <xf numFmtId="0" fontId="5" fillId="0" borderId="5" xfId="0" applyFont="1" applyBorder="1"/>
    <xf numFmtId="170" fontId="5" fillId="0" borderId="166" xfId="0" applyNumberFormat="1" applyFont="1" applyBorder="1"/>
    <xf numFmtId="0" fontId="5" fillId="0" borderId="5" xfId="0" applyFont="1" applyFill="1" applyBorder="1"/>
    <xf numFmtId="170" fontId="5" fillId="0" borderId="170" xfId="0" applyNumberFormat="1" applyFont="1" applyBorder="1"/>
    <xf numFmtId="170" fontId="5" fillId="0" borderId="0" xfId="0" applyNumberFormat="1" applyFont="1" applyBorder="1"/>
    <xf numFmtId="0" fontId="17" fillId="0" borderId="115" xfId="0" applyFont="1" applyBorder="1" applyAlignment="1">
      <alignment horizontal="center"/>
    </xf>
    <xf numFmtId="9" fontId="8" fillId="0" borderId="0" xfId="0" applyNumberFormat="1" applyFont="1" applyBorder="1" applyAlignment="1">
      <alignment horizontal="right"/>
    </xf>
    <xf numFmtId="0" fontId="16" fillId="0" borderId="0" xfId="0" applyFont="1" applyBorder="1" applyAlignment="1"/>
    <xf numFmtId="170" fontId="5" fillId="0" borderId="14" xfId="0" applyNumberFormat="1" applyFont="1" applyBorder="1" applyAlignment="1"/>
    <xf numFmtId="170" fontId="5" fillId="0" borderId="12" xfId="0" applyNumberFormat="1" applyFont="1" applyBorder="1"/>
    <xf numFmtId="170" fontId="5" fillId="0" borderId="172" xfId="0" applyNumberFormat="1" applyFont="1" applyBorder="1"/>
    <xf numFmtId="0" fontId="5" fillId="0" borderId="0" xfId="0" applyFont="1" applyFill="1" applyBorder="1" applyAlignment="1"/>
    <xf numFmtId="170" fontId="5" fillId="0" borderId="170" xfId="0" applyNumberFormat="1" applyFont="1" applyBorder="1" applyAlignment="1"/>
    <xf numFmtId="0" fontId="5" fillId="0" borderId="53" xfId="0" applyFont="1" applyFill="1" applyBorder="1"/>
    <xf numFmtId="0" fontId="5" fillId="0" borderId="52" xfId="0" applyFont="1" applyBorder="1"/>
    <xf numFmtId="0" fontId="5" fillId="0" borderId="53" xfId="0" applyFont="1" applyBorder="1"/>
    <xf numFmtId="0" fontId="8" fillId="0" borderId="37" xfId="0" applyFont="1" applyBorder="1"/>
    <xf numFmtId="170" fontId="8" fillId="0" borderId="165" xfId="0" applyNumberFormat="1" applyFont="1" applyBorder="1"/>
    <xf numFmtId="9" fontId="5" fillId="0" borderId="0" xfId="0" applyNumberFormat="1" applyFont="1" applyBorder="1" applyAlignment="1">
      <alignment horizontal="center"/>
    </xf>
    <xf numFmtId="170" fontId="5" fillId="0" borderId="0" xfId="0" applyNumberFormat="1" applyFont="1" applyBorder="1" applyAlignment="1">
      <alignment horizontal="left"/>
    </xf>
    <xf numFmtId="170" fontId="5" fillId="0" borderId="9" xfId="0" applyNumberFormat="1" applyFont="1" applyBorder="1"/>
    <xf numFmtId="0" fontId="5" fillId="0" borderId="34" xfId="0" applyFont="1" applyFill="1" applyBorder="1"/>
    <xf numFmtId="170" fontId="8" fillId="0" borderId="9" xfId="0" applyNumberFormat="1" applyFont="1" applyBorder="1"/>
    <xf numFmtId="0" fontId="16" fillId="0" borderId="173" xfId="0" applyFont="1" applyBorder="1"/>
    <xf numFmtId="0" fontId="102" fillId="0" borderId="26" xfId="0" applyFont="1" applyBorder="1"/>
    <xf numFmtId="0" fontId="5" fillId="0" borderId="26" xfId="0" applyFont="1" applyBorder="1"/>
    <xf numFmtId="0" fontId="5" fillId="0" borderId="30" xfId="0" applyFont="1" applyBorder="1"/>
    <xf numFmtId="0" fontId="5" fillId="0" borderId="32" xfId="0" applyFont="1" applyBorder="1" applyAlignment="1" applyProtection="1">
      <alignment horizontal="center" vertical="center"/>
    </xf>
    <xf numFmtId="9" fontId="5" fillId="0" borderId="0" xfId="15" applyFont="1" applyBorder="1" applyAlignment="1">
      <alignment vertical="center"/>
    </xf>
    <xf numFmtId="0" fontId="53" fillId="0" borderId="4" xfId="0" applyFont="1" applyBorder="1" applyAlignment="1">
      <alignment horizontal="left"/>
    </xf>
    <xf numFmtId="0" fontId="53" fillId="0" borderId="4" xfId="0" applyFont="1" applyBorder="1" applyAlignment="1">
      <alignment vertical="center"/>
    </xf>
    <xf numFmtId="0" fontId="103" fillId="0" borderId="0" xfId="0" applyFont="1" applyBorder="1" applyAlignment="1" applyProtection="1">
      <alignment horizontal="left" vertical="center"/>
    </xf>
    <xf numFmtId="181" fontId="45" fillId="0" borderId="12" xfId="0" applyNumberFormat="1" applyFont="1" applyBorder="1" applyAlignment="1" applyProtection="1">
      <alignment horizontal="left" vertical="center"/>
    </xf>
    <xf numFmtId="179" fontId="45" fillId="0" borderId="12" xfId="0" applyNumberFormat="1" applyFont="1" applyBorder="1" applyAlignment="1" applyProtection="1">
      <alignment horizontal="left" vertical="center"/>
    </xf>
    <xf numFmtId="0" fontId="20" fillId="0" borderId="31" xfId="0" applyFont="1" applyBorder="1"/>
    <xf numFmtId="0" fontId="20" fillId="0" borderId="2" xfId="0" applyFont="1" applyBorder="1"/>
    <xf numFmtId="0" fontId="8" fillId="0" borderId="2" xfId="0" applyFont="1" applyBorder="1"/>
    <xf numFmtId="0" fontId="5" fillId="0" borderId="31" xfId="0" applyFont="1" applyBorder="1"/>
    <xf numFmtId="0" fontId="5" fillId="0" borderId="20" xfId="0" applyFont="1" applyBorder="1"/>
    <xf numFmtId="0" fontId="8" fillId="0" borderId="0" xfId="0" applyFont="1"/>
    <xf numFmtId="0" fontId="8" fillId="0" borderId="0" xfId="0" applyFont="1" applyAlignment="1">
      <alignment horizontal="center"/>
    </xf>
    <xf numFmtId="0" fontId="8" fillId="0" borderId="0" xfId="0" applyFont="1" applyAlignment="1"/>
    <xf numFmtId="179" fontId="5" fillId="0" borderId="120" xfId="0" applyNumberFormat="1" applyFont="1" applyFill="1" applyBorder="1" applyAlignment="1">
      <alignment horizontal="center"/>
    </xf>
    <xf numFmtId="0" fontId="8" fillId="0" borderId="20" xfId="0" applyFont="1" applyBorder="1"/>
    <xf numFmtId="0" fontId="5" fillId="0" borderId="0" xfId="0" applyFont="1" applyAlignment="1">
      <alignment horizontal="center"/>
    </xf>
    <xf numFmtId="0" fontId="5" fillId="0" borderId="119" xfId="0" applyFont="1" applyBorder="1" applyAlignment="1">
      <alignment horizontal="right"/>
    </xf>
    <xf numFmtId="0" fontId="5" fillId="0" borderId="0" xfId="0" applyFont="1" applyAlignment="1">
      <alignment horizontal="right"/>
    </xf>
    <xf numFmtId="0" fontId="8" fillId="0" borderId="82" xfId="0" applyFont="1" applyBorder="1"/>
    <xf numFmtId="0" fontId="8" fillId="0" borderId="60" xfId="0" applyFont="1" applyBorder="1"/>
    <xf numFmtId="0" fontId="5" fillId="0" borderId="60" xfId="0" applyFont="1" applyBorder="1"/>
    <xf numFmtId="0" fontId="5" fillId="0" borderId="52" xfId="0" applyFont="1" applyBorder="1" applyAlignment="1"/>
    <xf numFmtId="0" fontId="8" fillId="0" borderId="54" xfId="0" applyFont="1" applyBorder="1"/>
    <xf numFmtId="0" fontId="5" fillId="0" borderId="51" xfId="0" applyFont="1" applyBorder="1" applyAlignment="1">
      <alignment horizontal="center"/>
    </xf>
    <xf numFmtId="0" fontId="5" fillId="0" borderId="60" xfId="0" applyFont="1" applyBorder="1" applyAlignment="1">
      <alignment horizontal="center"/>
    </xf>
    <xf numFmtId="0" fontId="5" fillId="0" borderId="10" xfId="0" applyFont="1" applyBorder="1" applyAlignment="1">
      <alignment horizontal="center"/>
    </xf>
    <xf numFmtId="0" fontId="5" fillId="0" borderId="53" xfId="0" applyFont="1" applyBorder="1" applyAlignment="1">
      <alignment horizontal="center"/>
    </xf>
    <xf numFmtId="0" fontId="5" fillId="0" borderId="77" xfId="0" applyFont="1" applyBorder="1" applyAlignment="1">
      <alignment horizontal="center"/>
    </xf>
    <xf numFmtId="0" fontId="8" fillId="12" borderId="25" xfId="0" applyFont="1" applyFill="1" applyBorder="1" applyAlignment="1">
      <alignment horizontal="centerContinuous"/>
    </xf>
    <xf numFmtId="0" fontId="5" fillId="0" borderId="52" xfId="0" applyFont="1" applyBorder="1" applyAlignment="1">
      <alignment horizontal="centerContinuous"/>
    </xf>
    <xf numFmtId="0" fontId="5" fillId="0" borderId="53" xfId="0" applyFont="1" applyBorder="1" applyAlignment="1"/>
    <xf numFmtId="0" fontId="8" fillId="0" borderId="52" xfId="0" applyFont="1" applyBorder="1" applyAlignment="1"/>
    <xf numFmtId="0" fontId="8" fillId="0" borderId="53" xfId="0" applyFont="1" applyBorder="1" applyAlignment="1">
      <alignment horizontal="centerContinuous"/>
    </xf>
    <xf numFmtId="0" fontId="8" fillId="0" borderId="52" xfId="0" applyFont="1" applyBorder="1" applyAlignment="1">
      <alignment horizontal="centerContinuous"/>
    </xf>
    <xf numFmtId="0" fontId="5" fillId="0" borderId="53" xfId="0" applyFont="1" applyBorder="1" applyAlignment="1">
      <alignment horizontal="centerContinuous"/>
    </xf>
    <xf numFmtId="0" fontId="5" fillId="0" borderId="49" xfId="0" applyFont="1" applyBorder="1" applyAlignment="1">
      <alignment horizontal="center"/>
    </xf>
    <xf numFmtId="0" fontId="5" fillId="0" borderId="52" xfId="0" applyFont="1" applyBorder="1" applyAlignment="1">
      <alignment horizontal="center"/>
    </xf>
    <xf numFmtId="0" fontId="5" fillId="0" borderId="0" xfId="0" applyFont="1" applyBorder="1" applyAlignment="1">
      <alignment horizontal="center"/>
    </xf>
    <xf numFmtId="0" fontId="5" fillId="0" borderId="107" xfId="0" applyFont="1" applyBorder="1" applyAlignment="1">
      <alignment horizontal="center"/>
    </xf>
    <xf numFmtId="0" fontId="8" fillId="12" borderId="84" xfId="0" applyFont="1" applyFill="1" applyBorder="1" applyAlignment="1">
      <alignment horizontal="center"/>
    </xf>
    <xf numFmtId="0" fontId="5" fillId="0" borderId="57" xfId="0" applyFont="1" applyBorder="1" applyAlignment="1"/>
    <xf numFmtId="0" fontId="5" fillId="0" borderId="34" xfId="0" applyFont="1" applyBorder="1" applyAlignment="1">
      <alignment horizontal="centerContinuous"/>
    </xf>
    <xf numFmtId="0" fontId="5" fillId="0" borderId="57" xfId="0" applyFont="1" applyBorder="1" applyAlignment="1">
      <alignment horizontal="centerContinuous"/>
    </xf>
    <xf numFmtId="0" fontId="5" fillId="0" borderId="34" xfId="0" applyFont="1" applyBorder="1" applyAlignment="1">
      <alignment horizontal="center"/>
    </xf>
    <xf numFmtId="0" fontId="5" fillId="0" borderId="57" xfId="0" applyFont="1" applyBorder="1" applyAlignment="1">
      <alignment horizontal="center"/>
    </xf>
    <xf numFmtId="0" fontId="5" fillId="0" borderId="27" xfId="0" applyFont="1" applyBorder="1" applyAlignment="1">
      <alignment horizontal="center"/>
    </xf>
    <xf numFmtId="0" fontId="5" fillId="0" borderId="83" xfId="0" applyFont="1" applyBorder="1" applyAlignment="1">
      <alignment horizontal="center"/>
    </xf>
    <xf numFmtId="0" fontId="8" fillId="0" borderId="174" xfId="0" applyFont="1" applyBorder="1" applyAlignment="1">
      <alignment horizontal="center"/>
    </xf>
    <xf numFmtId="0" fontId="5" fillId="0" borderId="175" xfId="0" quotePrefix="1" applyFont="1" applyBorder="1"/>
    <xf numFmtId="0" fontId="5" fillId="0" borderId="176" xfId="0" applyFont="1" applyBorder="1"/>
    <xf numFmtId="0" fontId="5" fillId="0" borderId="175" xfId="0" applyFont="1" applyBorder="1"/>
    <xf numFmtId="0" fontId="5" fillId="0" borderId="177" xfId="0" applyFont="1" applyBorder="1"/>
    <xf numFmtId="175" fontId="5" fillId="0" borderId="175" xfId="0" applyNumberFormat="1" applyFont="1" applyBorder="1" applyAlignment="1">
      <alignment horizontal="center"/>
    </xf>
    <xf numFmtId="175" fontId="5" fillId="0" borderId="166" xfId="0" quotePrefix="1" applyNumberFormat="1" applyFont="1" applyBorder="1" applyAlignment="1">
      <alignment horizontal="center"/>
    </xf>
    <xf numFmtId="175" fontId="5" fillId="0" borderId="176" xfId="0" applyNumberFormat="1" applyFont="1" applyBorder="1" applyAlignment="1">
      <alignment horizontal="center"/>
    </xf>
    <xf numFmtId="175" fontId="5" fillId="0" borderId="166" xfId="0" applyNumberFormat="1" applyFont="1" applyBorder="1" applyAlignment="1">
      <alignment horizontal="center"/>
    </xf>
    <xf numFmtId="0" fontId="5" fillId="0" borderId="178" xfId="0" quotePrefix="1" applyFont="1" applyBorder="1" applyAlignment="1">
      <alignment horizontal="center"/>
    </xf>
    <xf numFmtId="0" fontId="8" fillId="0" borderId="84" xfId="0" applyFont="1" applyBorder="1" applyAlignment="1">
      <alignment horizontal="center"/>
    </xf>
    <xf numFmtId="0" fontId="5" fillId="0" borderId="57" xfId="0" quotePrefix="1" applyFont="1" applyBorder="1"/>
    <xf numFmtId="0" fontId="5" fillId="0" borderId="58" xfId="0" quotePrefix="1" applyFont="1" applyBorder="1" applyAlignment="1">
      <alignment horizontal="center"/>
    </xf>
    <xf numFmtId="0" fontId="5" fillId="0" borderId="57" xfId="0" applyFont="1" applyBorder="1"/>
    <xf numFmtId="0" fontId="5" fillId="0" borderId="58" xfId="0" applyFont="1" applyBorder="1"/>
    <xf numFmtId="175" fontId="5" fillId="0" borderId="57" xfId="0" applyNumberFormat="1" applyFont="1" applyBorder="1" applyAlignment="1">
      <alignment horizontal="center"/>
    </xf>
    <xf numFmtId="175" fontId="5" fillId="0" borderId="57" xfId="0" quotePrefix="1" applyNumberFormat="1" applyFont="1" applyBorder="1" applyAlignment="1">
      <alignment horizontal="center"/>
    </xf>
    <xf numFmtId="175" fontId="5" fillId="0" borderId="27" xfId="0" applyNumberFormat="1" applyFont="1" applyBorder="1" applyAlignment="1">
      <alignment horizontal="center"/>
    </xf>
    <xf numFmtId="0" fontId="5" fillId="0" borderId="83" xfId="0" quotePrefix="1" applyFont="1" applyBorder="1" applyAlignment="1">
      <alignment horizontal="center"/>
    </xf>
    <xf numFmtId="0" fontId="5" fillId="0" borderId="25" xfId="0" applyFont="1" applyBorder="1"/>
    <xf numFmtId="0" fontId="5" fillId="0" borderId="0" xfId="0" quotePrefix="1" applyFont="1" applyBorder="1"/>
    <xf numFmtId="0" fontId="8" fillId="0" borderId="179" xfId="0" applyFont="1" applyBorder="1" applyAlignment="1">
      <alignment horizontal="center"/>
    </xf>
    <xf numFmtId="175" fontId="8" fillId="0" borderId="180" xfId="0" applyNumberFormat="1" applyFont="1" applyBorder="1" applyAlignment="1">
      <alignment horizontal="center"/>
    </xf>
    <xf numFmtId="0" fontId="5" fillId="0" borderId="0" xfId="0" quotePrefix="1" applyFont="1" applyBorder="1" applyAlignment="1">
      <alignment horizontal="center"/>
    </xf>
    <xf numFmtId="0" fontId="8" fillId="0" borderId="181" xfId="0" applyFont="1" applyBorder="1"/>
    <xf numFmtId="0" fontId="5" fillId="0" borderId="32" xfId="0" quotePrefix="1" applyFont="1" applyBorder="1" applyAlignment="1">
      <alignment horizontal="center"/>
    </xf>
    <xf numFmtId="0" fontId="5" fillId="0" borderId="182" xfId="0" applyFont="1" applyBorder="1" applyAlignment="1">
      <alignment horizontal="center"/>
    </xf>
    <xf numFmtId="0" fontId="8" fillId="0" borderId="15" xfId="0" applyFont="1" applyBorder="1" applyAlignment="1">
      <alignment horizontal="center"/>
    </xf>
    <xf numFmtId="0" fontId="8" fillId="0" borderId="75" xfId="0" applyFont="1" applyBorder="1" applyAlignment="1">
      <alignment horizontal="center"/>
    </xf>
    <xf numFmtId="0" fontId="5" fillId="0" borderId="29" xfId="0" applyFont="1" applyBorder="1"/>
    <xf numFmtId="0" fontId="5" fillId="0" borderId="26" xfId="0" quotePrefix="1" applyFont="1" applyBorder="1"/>
    <xf numFmtId="0" fontId="5" fillId="0" borderId="26" xfId="0" applyFont="1" applyBorder="1" applyAlignment="1">
      <alignment horizontal="center"/>
    </xf>
    <xf numFmtId="0" fontId="5" fillId="0" borderId="26" xfId="0" quotePrefix="1" applyFont="1" applyBorder="1" applyAlignment="1">
      <alignment horizontal="center"/>
    </xf>
    <xf numFmtId="0" fontId="8" fillId="0" borderId="183" xfId="0" applyFont="1" applyBorder="1"/>
    <xf numFmtId="0" fontId="8" fillId="0" borderId="140" xfId="0" applyFont="1" applyBorder="1" applyAlignment="1">
      <alignment horizontal="center"/>
    </xf>
    <xf numFmtId="175" fontId="8" fillId="0" borderId="30" xfId="0" quotePrefix="1" applyNumberFormat="1" applyFont="1" applyBorder="1" applyAlignment="1">
      <alignment horizontal="center"/>
    </xf>
    <xf numFmtId="0" fontId="5" fillId="0" borderId="24" xfId="0" quotePrefix="1" applyFont="1" applyBorder="1" applyAlignment="1">
      <alignment horizontal="center"/>
    </xf>
    <xf numFmtId="0" fontId="5" fillId="0" borderId="75" xfId="0" quotePrefix="1" applyFont="1" applyBorder="1" applyAlignment="1">
      <alignment horizontal="center"/>
    </xf>
    <xf numFmtId="0" fontId="5" fillId="0" borderId="82" xfId="0" applyFont="1" applyBorder="1"/>
    <xf numFmtId="0" fontId="5" fillId="0" borderId="184" xfId="0" applyFont="1" applyBorder="1"/>
    <xf numFmtId="0" fontId="8" fillId="0" borderId="185" xfId="0" applyFont="1" applyBorder="1" applyAlignment="1">
      <alignment horizontal="center"/>
    </xf>
    <xf numFmtId="0" fontId="5" fillId="0" borderId="71" xfId="0" applyFont="1" applyBorder="1"/>
    <xf numFmtId="0" fontId="8" fillId="0" borderId="84" xfId="0" applyFont="1" applyBorder="1" applyAlignment="1">
      <alignment horizontal="centerContinuous"/>
    </xf>
    <xf numFmtId="0" fontId="5" fillId="0" borderId="34" xfId="0" applyFont="1" applyBorder="1" applyAlignment="1"/>
    <xf numFmtId="0" fontId="8" fillId="0" borderId="57" xfId="0" applyFont="1" applyBorder="1" applyAlignment="1">
      <alignment horizontal="centerContinuous"/>
    </xf>
    <xf numFmtId="0" fontId="8" fillId="0" borderId="184" xfId="0" applyFont="1" applyBorder="1"/>
    <xf numFmtId="0" fontId="8" fillId="0" borderId="59" xfId="0" applyFont="1" applyBorder="1"/>
    <xf numFmtId="0" fontId="8" fillId="0" borderId="186" xfId="0" applyFont="1" applyBorder="1" applyAlignment="1">
      <alignment horizontal="center"/>
    </xf>
    <xf numFmtId="0" fontId="8" fillId="0" borderId="37" xfId="0" applyFont="1" applyBorder="1" applyAlignment="1"/>
    <xf numFmtId="0" fontId="8" fillId="0" borderId="24" xfId="0" applyFont="1" applyBorder="1" applyAlignment="1">
      <alignment horizontal="center"/>
    </xf>
    <xf numFmtId="0" fontId="8" fillId="0" borderId="57" xfId="0" applyFont="1" applyBorder="1" applyAlignment="1">
      <alignment horizontal="center"/>
    </xf>
    <xf numFmtId="0" fontId="8" fillId="0" borderId="187" xfId="0" applyFont="1" applyBorder="1" applyAlignment="1">
      <alignment horizontal="center"/>
    </xf>
    <xf numFmtId="0" fontId="8" fillId="0" borderId="27" xfId="0" applyFont="1" applyBorder="1" applyAlignment="1">
      <alignment horizontal="center"/>
    </xf>
    <xf numFmtId="0" fontId="8" fillId="0" borderId="91" xfId="0" applyFont="1" applyBorder="1" applyAlignment="1">
      <alignment horizontal="center"/>
    </xf>
    <xf numFmtId="0" fontId="5" fillId="0" borderId="188" xfId="0" quotePrefix="1" applyFont="1" applyBorder="1" applyAlignment="1">
      <alignment horizontal="center"/>
    </xf>
    <xf numFmtId="0" fontId="5" fillId="0" borderId="189" xfId="0" quotePrefix="1" applyFont="1" applyBorder="1"/>
    <xf numFmtId="0" fontId="5" fillId="0" borderId="189" xfId="0" applyFont="1" applyBorder="1" applyAlignment="1">
      <alignment horizontal="center"/>
    </xf>
    <xf numFmtId="0" fontId="5" fillId="0" borderId="132" xfId="0" quotePrefix="1" applyFont="1" applyBorder="1" applyAlignment="1">
      <alignment horizontal="center"/>
    </xf>
    <xf numFmtId="0" fontId="5" fillId="0" borderId="190" xfId="0" applyFont="1" applyBorder="1"/>
    <xf numFmtId="0" fontId="5" fillId="0" borderId="132" xfId="0" applyFont="1" applyBorder="1"/>
    <xf numFmtId="0" fontId="5" fillId="0" borderId="189" xfId="0" quotePrefix="1" applyFont="1" applyBorder="1" applyAlignment="1">
      <alignment horizontal="center"/>
    </xf>
    <xf numFmtId="2" fontId="5" fillId="0" borderId="191" xfId="0" applyNumberFormat="1" applyFont="1" applyBorder="1" applyAlignment="1">
      <alignment horizontal="center"/>
    </xf>
    <xf numFmtId="0" fontId="5" fillId="0" borderId="119" xfId="0" applyFont="1" applyBorder="1" applyAlignment="1">
      <alignment horizontal="center"/>
    </xf>
    <xf numFmtId="175" fontId="5" fillId="0" borderId="165" xfId="0" quotePrefix="1" applyNumberFormat="1" applyFont="1" applyBorder="1" applyAlignment="1">
      <alignment horizontal="center"/>
    </xf>
    <xf numFmtId="0" fontId="5" fillId="0" borderId="84" xfId="0" quotePrefix="1" applyFont="1" applyBorder="1" applyAlignment="1">
      <alignment horizontal="center"/>
    </xf>
    <xf numFmtId="0" fontId="5" fillId="0" borderId="57" xfId="0" quotePrefix="1" applyFont="1" applyBorder="1" applyAlignment="1">
      <alignment horizontal="center"/>
    </xf>
    <xf numFmtId="0" fontId="5" fillId="0" borderId="58" xfId="0" applyFont="1" applyBorder="1" applyAlignment="1">
      <alignment horizontal="right"/>
    </xf>
    <xf numFmtId="0" fontId="5" fillId="0" borderId="57" xfId="0" quotePrefix="1" applyFont="1" applyBorder="1" applyAlignment="1"/>
    <xf numFmtId="2" fontId="5" fillId="0" borderId="43" xfId="0" applyNumberFormat="1" applyFont="1" applyBorder="1" applyAlignment="1">
      <alignment horizontal="center"/>
    </xf>
    <xf numFmtId="175" fontId="5" fillId="0" borderId="83" xfId="0" applyNumberFormat="1" applyFont="1" applyBorder="1" applyAlignment="1">
      <alignment horizontal="center"/>
    </xf>
    <xf numFmtId="0" fontId="5" fillId="12" borderId="76" xfId="0" applyFont="1" applyFill="1" applyBorder="1"/>
    <xf numFmtId="0" fontId="5" fillId="12" borderId="1" xfId="0" applyFont="1" applyFill="1" applyBorder="1"/>
    <xf numFmtId="0" fontId="8" fillId="12" borderId="1" xfId="0" applyFont="1" applyFill="1" applyBorder="1"/>
    <xf numFmtId="0" fontId="8" fillId="0" borderId="192" xfId="0" applyFont="1" applyBorder="1" applyAlignment="1">
      <alignment horizontal="center"/>
    </xf>
    <xf numFmtId="2" fontId="8" fillId="0" borderId="193" xfId="0" applyNumberFormat="1" applyFont="1" applyBorder="1" applyAlignment="1">
      <alignment horizontal="center"/>
    </xf>
    <xf numFmtId="0" fontId="8" fillId="0" borderId="96" xfId="0" applyFont="1" applyBorder="1" applyAlignment="1">
      <alignment horizontal="center"/>
    </xf>
    <xf numFmtId="175" fontId="8" fillId="0" borderId="139" xfId="0" applyNumberFormat="1" applyFont="1" applyBorder="1" applyAlignment="1">
      <alignment horizontal="center"/>
    </xf>
    <xf numFmtId="0" fontId="5" fillId="0" borderId="10" xfId="0" applyFont="1" applyBorder="1"/>
    <xf numFmtId="0" fontId="8" fillId="0" borderId="60" xfId="0" applyFont="1" applyFill="1" applyBorder="1"/>
    <xf numFmtId="0" fontId="5" fillId="0" borderId="75" xfId="0" applyFont="1" applyBorder="1"/>
    <xf numFmtId="0" fontId="5" fillId="0" borderId="58" xfId="0" applyFont="1" applyBorder="1" applyAlignment="1">
      <alignment horizontal="centerContinuous"/>
    </xf>
    <xf numFmtId="0" fontId="5" fillId="0" borderId="75" xfId="0" applyFont="1" applyBorder="1" applyAlignment="1"/>
    <xf numFmtId="0" fontId="8" fillId="0" borderId="57" xfId="0" applyFont="1" applyFill="1" applyBorder="1" applyAlignment="1"/>
    <xf numFmtId="0" fontId="5" fillId="0" borderId="58" xfId="0" applyFont="1" applyFill="1" applyBorder="1"/>
    <xf numFmtId="0" fontId="8" fillId="0" borderId="34" xfId="0" applyFont="1" applyBorder="1" applyAlignment="1">
      <alignment horizontal="centerContinuous"/>
    </xf>
    <xf numFmtId="0" fontId="8" fillId="0" borderId="57" xfId="0" applyFont="1" applyBorder="1"/>
    <xf numFmtId="0" fontId="8" fillId="0" borderId="34" xfId="0" applyFont="1" applyBorder="1"/>
    <xf numFmtId="0" fontId="8" fillId="0" borderId="34" xfId="0" applyFont="1" applyBorder="1" applyAlignment="1">
      <alignment horizontal="center"/>
    </xf>
    <xf numFmtId="0" fontId="5" fillId="0" borderId="91" xfId="0" applyFont="1" applyBorder="1" applyAlignment="1"/>
    <xf numFmtId="1" fontId="5" fillId="0" borderId="174" xfId="0" applyNumberFormat="1" applyFont="1" applyFill="1" applyBorder="1" applyAlignment="1">
      <alignment horizontal="center"/>
    </xf>
    <xf numFmtId="0" fontId="5" fillId="12" borderId="175" xfId="0" applyFont="1" applyFill="1" applyBorder="1" applyAlignment="1">
      <alignment horizontal="centerContinuous"/>
    </xf>
    <xf numFmtId="0" fontId="5" fillId="12" borderId="177" xfId="0" applyFont="1" applyFill="1" applyBorder="1" applyAlignment="1">
      <alignment horizontal="centerContinuous"/>
    </xf>
    <xf numFmtId="170" fontId="5" fillId="0" borderId="175" xfId="0" applyNumberFormat="1" applyFont="1" applyBorder="1"/>
    <xf numFmtId="0" fontId="5" fillId="0" borderId="176" xfId="0" quotePrefix="1" applyFont="1" applyBorder="1"/>
    <xf numFmtId="4" fontId="5" fillId="0" borderId="175" xfId="0" applyNumberFormat="1" applyFont="1" applyBorder="1"/>
    <xf numFmtId="0" fontId="8" fillId="0" borderId="51" xfId="0" applyFont="1" applyBorder="1" applyAlignment="1">
      <alignment horizontal="center"/>
    </xf>
    <xf numFmtId="0" fontId="5" fillId="0" borderId="131" xfId="0" applyFont="1" applyBorder="1" applyAlignment="1">
      <alignment horizontal="center"/>
    </xf>
    <xf numFmtId="0" fontId="5" fillId="0" borderId="189" xfId="0" applyFont="1" applyFill="1" applyBorder="1" applyAlignment="1"/>
    <xf numFmtId="0" fontId="5" fillId="0" borderId="132" xfId="0" applyFont="1" applyFill="1" applyBorder="1" applyAlignment="1">
      <alignment horizontal="center"/>
    </xf>
    <xf numFmtId="170" fontId="5" fillId="0" borderId="119" xfId="0" applyNumberFormat="1" applyFont="1" applyBorder="1"/>
    <xf numFmtId="0" fontId="5" fillId="0" borderId="119" xfId="0" quotePrefix="1" applyFont="1" applyBorder="1"/>
    <xf numFmtId="4" fontId="5" fillId="0" borderId="189" xfId="0" applyNumberFormat="1" applyFont="1" applyBorder="1"/>
    <xf numFmtId="0" fontId="8" fillId="0" borderId="83" xfId="0" applyFont="1" applyBorder="1" applyAlignment="1">
      <alignment horizontal="center"/>
    </xf>
    <xf numFmtId="0" fontId="5" fillId="12" borderId="36" xfId="0" applyFont="1" applyFill="1" applyBorder="1"/>
    <xf numFmtId="175" fontId="5" fillId="0" borderId="194" xfId="0" applyNumberFormat="1" applyFont="1" applyBorder="1"/>
    <xf numFmtId="0" fontId="5" fillId="0" borderId="129" xfId="0" applyFont="1" applyBorder="1"/>
    <xf numFmtId="170" fontId="5" fillId="0" borderId="40" xfId="0" applyNumberFormat="1" applyFont="1" applyBorder="1"/>
    <xf numFmtId="0" fontId="5" fillId="0" borderId="40" xfId="0" quotePrefix="1" applyFont="1" applyBorder="1"/>
    <xf numFmtId="4" fontId="5" fillId="0" borderId="194" xfId="0" applyNumberFormat="1" applyFont="1" applyBorder="1"/>
    <xf numFmtId="175" fontId="8" fillId="0" borderId="52" xfId="0" applyNumberFormat="1" applyFont="1" applyBorder="1"/>
    <xf numFmtId="1" fontId="5" fillId="0" borderId="51" xfId="0" applyNumberFormat="1" applyFont="1" applyBorder="1"/>
    <xf numFmtId="175" fontId="5" fillId="0" borderId="52" xfId="0" applyNumberFormat="1" applyFont="1" applyBorder="1"/>
    <xf numFmtId="175" fontId="5" fillId="0" borderId="51" xfId="0" applyNumberFormat="1" applyFont="1" applyBorder="1"/>
    <xf numFmtId="4" fontId="5" fillId="0" borderId="52" xfId="0" applyNumberFormat="1" applyFont="1" applyBorder="1"/>
    <xf numFmtId="170" fontId="5" fillId="0" borderId="77" xfId="0" applyNumberFormat="1" applyFont="1" applyBorder="1" applyAlignment="1"/>
    <xf numFmtId="0" fontId="5" fillId="0" borderId="84" xfId="0" applyFont="1" applyFill="1" applyBorder="1"/>
    <xf numFmtId="175" fontId="5" fillId="0" borderId="57" xfId="0" applyNumberFormat="1" applyFont="1" applyBorder="1" applyAlignment="1">
      <alignment horizontal="right"/>
    </xf>
    <xf numFmtId="170" fontId="5" fillId="0" borderId="57" xfId="0" applyNumberFormat="1" applyFont="1" applyBorder="1"/>
    <xf numFmtId="0" fontId="5" fillId="0" borderId="34" xfId="0" quotePrefix="1" applyFont="1" applyBorder="1"/>
    <xf numFmtId="4" fontId="5" fillId="0" borderId="57" xfId="0" applyNumberFormat="1" applyFont="1" applyBorder="1"/>
    <xf numFmtId="1" fontId="5" fillId="0" borderId="27" xfId="0" applyNumberFormat="1" applyFont="1" applyBorder="1" applyAlignment="1">
      <alignment horizontal="center"/>
    </xf>
    <xf numFmtId="4" fontId="5" fillId="0" borderId="57" xfId="0" applyNumberFormat="1" applyFont="1" applyBorder="1" applyAlignment="1">
      <alignment horizontal="center"/>
    </xf>
    <xf numFmtId="4" fontId="5" fillId="0" borderId="83" xfId="0" applyNumberFormat="1" applyFont="1" applyBorder="1" applyAlignment="1">
      <alignment horizontal="center"/>
    </xf>
    <xf numFmtId="0" fontId="5" fillId="12" borderId="29" xfId="0" applyFont="1" applyFill="1" applyBorder="1"/>
    <xf numFmtId="0" fontId="5" fillId="12" borderId="26" xfId="0" applyFont="1" applyFill="1" applyBorder="1"/>
    <xf numFmtId="0" fontId="8" fillId="0" borderId="152" xfId="0" applyFont="1" applyBorder="1"/>
    <xf numFmtId="0" fontId="5" fillId="0" borderId="1" xfId="0" applyFont="1" applyBorder="1"/>
    <xf numFmtId="4" fontId="8" fillId="0" borderId="152" xfId="0" applyNumberFormat="1" applyFont="1" applyBorder="1"/>
    <xf numFmtId="0" fontId="5" fillId="0" borderId="102" xfId="0" applyFont="1" applyBorder="1"/>
    <xf numFmtId="0" fontId="5" fillId="12" borderId="152" xfId="0" applyFont="1" applyFill="1" applyBorder="1"/>
    <xf numFmtId="4" fontId="8" fillId="0" borderId="125" xfId="0" applyNumberFormat="1" applyFont="1" applyBorder="1" applyAlignment="1">
      <alignment horizontal="center"/>
    </xf>
    <xf numFmtId="0" fontId="8" fillId="0" borderId="25" xfId="0" applyFont="1" applyBorder="1" applyAlignment="1">
      <alignment horizontal="center"/>
    </xf>
    <xf numFmtId="0" fontId="8" fillId="0" borderId="52" xfId="0" applyFont="1" applyBorder="1"/>
    <xf numFmtId="0" fontId="5" fillId="0" borderId="54" xfId="0" applyFont="1" applyBorder="1"/>
    <xf numFmtId="0" fontId="8" fillId="0" borderId="52" xfId="0" applyFont="1" applyBorder="1" applyAlignment="1">
      <alignment horizontal="center"/>
    </xf>
    <xf numFmtId="0" fontId="8" fillId="0" borderId="37" xfId="0" applyFont="1" applyBorder="1" applyAlignment="1">
      <alignment horizontal="centerContinuous"/>
    </xf>
    <xf numFmtId="0" fontId="8" fillId="0" borderId="77" xfId="0" applyFont="1" applyBorder="1" applyAlignment="1">
      <alignment horizontal="center"/>
    </xf>
    <xf numFmtId="0" fontId="8" fillId="0" borderId="57" xfId="0" applyFont="1" applyBorder="1" applyAlignment="1"/>
    <xf numFmtId="0" fontId="5" fillId="0" borderId="73" xfId="0" applyFont="1" applyBorder="1"/>
    <xf numFmtId="1" fontId="5" fillId="0" borderId="52" xfId="0" applyNumberFormat="1" applyFont="1" applyBorder="1"/>
    <xf numFmtId="0" fontId="8" fillId="0" borderId="51" xfId="0" applyFont="1" applyBorder="1" applyAlignment="1"/>
    <xf numFmtId="0" fontId="5" fillId="0" borderId="51" xfId="0" applyFont="1" applyBorder="1"/>
    <xf numFmtId="4" fontId="5" fillId="0" borderId="77" xfId="0" applyNumberFormat="1" applyFont="1" applyBorder="1"/>
    <xf numFmtId="0" fontId="5" fillId="0" borderId="131" xfId="0" applyFont="1" applyBorder="1"/>
    <xf numFmtId="0" fontId="5" fillId="0" borderId="189" xfId="0" applyFont="1" applyBorder="1"/>
    <xf numFmtId="1" fontId="5" fillId="0" borderId="189" xfId="0" applyNumberFormat="1" applyFont="1" applyBorder="1"/>
    <xf numFmtId="0" fontId="5" fillId="0" borderId="167" xfId="0" applyFont="1" applyBorder="1" applyAlignment="1">
      <alignment horizontal="right"/>
    </xf>
    <xf numFmtId="9" fontId="5" fillId="0" borderId="167" xfId="0" applyNumberFormat="1" applyFont="1" applyBorder="1" applyAlignment="1">
      <alignment horizontal="center"/>
    </xf>
    <xf numFmtId="170" fontId="5" fillId="0" borderId="189" xfId="0" applyNumberFormat="1" applyFont="1" applyBorder="1"/>
    <xf numFmtId="4" fontId="5" fillId="0" borderId="165" xfId="0" applyNumberFormat="1" applyFont="1" applyBorder="1" applyAlignment="1"/>
    <xf numFmtId="0" fontId="5" fillId="0" borderId="84" xfId="0" applyFont="1" applyBorder="1"/>
    <xf numFmtId="1" fontId="5" fillId="0" borderId="57" xfId="0" applyNumberFormat="1" applyFont="1" applyBorder="1"/>
    <xf numFmtId="0" fontId="5" fillId="0" borderId="49" xfId="0" applyFont="1" applyBorder="1" applyAlignment="1">
      <alignment horizontal="right"/>
    </xf>
    <xf numFmtId="0" fontId="5" fillId="0" borderId="49" xfId="0" applyFont="1" applyBorder="1"/>
    <xf numFmtId="2" fontId="5" fillId="0" borderId="37" xfId="0" applyNumberFormat="1" applyFont="1" applyBorder="1"/>
    <xf numFmtId="4" fontId="5" fillId="0" borderId="107" xfId="0" applyNumberFormat="1" applyFont="1" applyBorder="1" applyAlignment="1"/>
    <xf numFmtId="175" fontId="5" fillId="12" borderId="26" xfId="0" applyNumberFormat="1" applyFont="1" applyFill="1" applyBorder="1"/>
    <xf numFmtId="0" fontId="5" fillId="12" borderId="26" xfId="0" applyFont="1" applyFill="1" applyBorder="1" applyAlignment="1">
      <alignment horizontal="center"/>
    </xf>
    <xf numFmtId="4" fontId="8" fillId="0" borderId="125" xfId="0" applyNumberFormat="1" applyFont="1" applyBorder="1" applyAlignment="1"/>
    <xf numFmtId="171" fontId="8" fillId="0" borderId="29" xfId="0" applyNumberFormat="1" applyFont="1" applyBorder="1"/>
    <xf numFmtId="171" fontId="20" fillId="0" borderId="26" xfId="0" applyNumberFormat="1" applyFont="1" applyBorder="1"/>
    <xf numFmtId="171" fontId="5" fillId="0" borderId="26" xfId="0" applyNumberFormat="1" applyFont="1" applyBorder="1"/>
    <xf numFmtId="171" fontId="8" fillId="0" borderId="145" xfId="0" applyNumberFormat="1" applyFont="1" applyBorder="1" applyAlignment="1">
      <alignment horizontal="centerContinuous"/>
    </xf>
    <xf numFmtId="171" fontId="8" fillId="0" borderId="94" xfId="0" applyNumberFormat="1" applyFont="1" applyBorder="1" applyAlignment="1">
      <alignment horizontal="centerContinuous"/>
    </xf>
    <xf numFmtId="171" fontId="5" fillId="0" borderId="94" xfId="0" applyNumberFormat="1" applyFont="1" applyBorder="1"/>
    <xf numFmtId="171" fontId="8" fillId="0" borderId="94" xfId="0" applyNumberFormat="1" applyFont="1" applyBorder="1"/>
    <xf numFmtId="171" fontId="5" fillId="0" borderId="195" xfId="0" applyNumberFormat="1" applyFont="1" applyBorder="1"/>
    <xf numFmtId="0" fontId="5" fillId="0" borderId="118" xfId="0" applyFont="1" applyBorder="1"/>
    <xf numFmtId="171" fontId="8" fillId="0" borderId="23" xfId="0" applyNumberFormat="1" applyFont="1" applyBorder="1" applyAlignment="1">
      <alignment horizontal="center"/>
    </xf>
    <xf numFmtId="171" fontId="5" fillId="0" borderId="84" xfId="0" applyNumberFormat="1" applyFont="1" applyBorder="1"/>
    <xf numFmtId="171" fontId="5" fillId="0" borderId="34" xfId="0" applyNumberFormat="1" applyFont="1" applyBorder="1"/>
    <xf numFmtId="171" fontId="5" fillId="0" borderId="57" xfId="0" applyNumberFormat="1" applyFont="1" applyBorder="1"/>
    <xf numFmtId="171" fontId="5" fillId="0" borderId="58" xfId="0" applyNumberFormat="1" applyFont="1" applyBorder="1"/>
    <xf numFmtId="171" fontId="5" fillId="0" borderId="196" xfId="0" applyNumberFormat="1" applyFont="1" applyBorder="1"/>
    <xf numFmtId="171" fontId="5" fillId="0" borderId="147" xfId="0" applyNumberFormat="1" applyFont="1" applyBorder="1"/>
    <xf numFmtId="171" fontId="5" fillId="0" borderId="148" xfId="0" applyNumberFormat="1" applyFont="1" applyBorder="1"/>
    <xf numFmtId="0" fontId="5" fillId="0" borderId="147" xfId="0" applyFont="1" applyBorder="1"/>
    <xf numFmtId="0" fontId="5" fillId="0" borderId="148" xfId="0" applyFont="1" applyBorder="1"/>
    <xf numFmtId="171" fontId="5" fillId="0" borderId="83" xfId="0" applyNumberFormat="1" applyFont="1" applyBorder="1"/>
    <xf numFmtId="171" fontId="5" fillId="0" borderId="29" xfId="0" quotePrefix="1" applyNumberFormat="1" applyFont="1" applyBorder="1"/>
    <xf numFmtId="171" fontId="5" fillId="0" borderId="26" xfId="0" quotePrefix="1" applyNumberFormat="1" applyFont="1" applyBorder="1"/>
    <xf numFmtId="171" fontId="5" fillId="0" borderId="155" xfId="0" applyNumberFormat="1" applyFont="1" applyBorder="1"/>
    <xf numFmtId="171" fontId="5" fillId="0" borderId="22" xfId="0" applyNumberFormat="1" applyFont="1" applyBorder="1"/>
    <xf numFmtId="171" fontId="5" fillId="0" borderId="152" xfId="0" applyNumberFormat="1" applyFont="1" applyBorder="1"/>
    <xf numFmtId="170" fontId="5" fillId="0" borderId="93" xfId="0" applyNumberFormat="1" applyFont="1" applyBorder="1" applyAlignment="1">
      <alignment horizontal="center"/>
    </xf>
    <xf numFmtId="0" fontId="8" fillId="0" borderId="84" xfId="0" applyFont="1" applyBorder="1"/>
    <xf numFmtId="0" fontId="8" fillId="0" borderId="12" xfId="0" applyFont="1" applyBorder="1" applyAlignment="1">
      <alignment horizontal="center"/>
    </xf>
    <xf numFmtId="0" fontId="5" fillId="0" borderId="0" xfId="0" applyFont="1" applyAlignment="1"/>
    <xf numFmtId="15" fontId="5" fillId="0" borderId="84" xfId="0" applyNumberFormat="1" applyFont="1" applyBorder="1" applyAlignment="1">
      <alignment horizontal="centerContinuous"/>
    </xf>
    <xf numFmtId="170" fontId="8" fillId="0" borderId="83" xfId="0" applyNumberFormat="1" applyFont="1" applyBorder="1" applyAlignment="1">
      <alignment horizontal="center"/>
    </xf>
    <xf numFmtId="0" fontId="8" fillId="0" borderId="82" xfId="0" applyFont="1" applyBorder="1" applyAlignment="1">
      <alignment horizontal="centerContinuous"/>
    </xf>
    <xf numFmtId="0" fontId="5" fillId="0" borderId="60" xfId="0" applyFont="1" applyBorder="1" applyAlignment="1">
      <alignment horizontal="centerContinuous"/>
    </xf>
    <xf numFmtId="0" fontId="106" fillId="0" borderId="53" xfId="0" applyFont="1" applyBorder="1" applyAlignment="1">
      <alignment horizontal="centerContinuous"/>
    </xf>
    <xf numFmtId="0" fontId="106" fillId="0" borderId="34" xfId="0" applyFont="1" applyBorder="1"/>
    <xf numFmtId="0" fontId="5" fillId="0" borderId="189" xfId="0" applyFont="1" applyBorder="1" applyAlignment="1">
      <alignment horizontal="centerContinuous"/>
    </xf>
    <xf numFmtId="0" fontId="5" fillId="0" borderId="119" xfId="0" applyFont="1" applyBorder="1" applyAlignment="1">
      <alignment horizontal="centerContinuous"/>
    </xf>
    <xf numFmtId="0" fontId="8" fillId="0" borderId="166" xfId="0" applyFont="1" applyBorder="1" applyAlignment="1">
      <alignment horizontal="center"/>
    </xf>
    <xf numFmtId="170" fontId="8" fillId="0" borderId="165" xfId="0" applyNumberFormat="1" applyFont="1" applyBorder="1" applyAlignment="1">
      <alignment horizontal="center"/>
    </xf>
    <xf numFmtId="0" fontId="5" fillId="0" borderId="84" xfId="0" applyFont="1" applyBorder="1" applyAlignment="1">
      <alignment horizontal="center"/>
    </xf>
    <xf numFmtId="0" fontId="20" fillId="0" borderId="57" xfId="0" applyFont="1" applyBorder="1" applyAlignment="1"/>
    <xf numFmtId="0" fontId="8" fillId="0" borderId="34" xfId="0" applyFont="1" applyBorder="1" applyAlignment="1"/>
    <xf numFmtId="170" fontId="5" fillId="0" borderId="83" xfId="0" applyNumberFormat="1" applyFont="1" applyBorder="1" applyAlignment="1">
      <alignment horizontal="center"/>
    </xf>
    <xf numFmtId="0" fontId="5" fillId="12" borderId="20" xfId="0" applyFont="1" applyFill="1" applyBorder="1"/>
    <xf numFmtId="0" fontId="5" fillId="12" borderId="0" xfId="0" applyFont="1" applyFill="1" applyBorder="1"/>
    <xf numFmtId="0" fontId="5" fillId="12" borderId="0" xfId="0" applyFont="1" applyFill="1"/>
    <xf numFmtId="0" fontId="8" fillId="0" borderId="59" xfId="0" applyFont="1" applyBorder="1" applyAlignment="1"/>
    <xf numFmtId="170" fontId="8" fillId="0" borderId="72" xfId="0" applyNumberFormat="1" applyFont="1" applyBorder="1" applyAlignment="1">
      <alignment horizontal="center"/>
    </xf>
    <xf numFmtId="0" fontId="8" fillId="12" borderId="26" xfId="0" applyFont="1" applyFill="1" applyBorder="1"/>
    <xf numFmtId="0" fontId="8" fillId="0" borderId="155" xfId="0" applyFont="1" applyBorder="1"/>
    <xf numFmtId="4" fontId="8" fillId="0" borderId="93" xfId="0" applyNumberFormat="1" applyFont="1" applyBorder="1" applyAlignment="1">
      <alignment horizontal="center"/>
    </xf>
    <xf numFmtId="0" fontId="107" fillId="0" borderId="0" xfId="0" applyFont="1" applyAlignment="1">
      <alignment horizontal="left" vertical="center" indent="1"/>
    </xf>
    <xf numFmtId="0" fontId="109" fillId="0" borderId="0" xfId="0" applyFont="1" applyAlignment="1">
      <alignment horizontal="left" vertical="center" indent="1"/>
    </xf>
    <xf numFmtId="0" fontId="110" fillId="0" borderId="0" xfId="0" applyFont="1" applyAlignment="1">
      <alignment horizontal="justify" vertical="center"/>
    </xf>
    <xf numFmtId="0" fontId="105" fillId="0" borderId="0" xfId="0" applyFont="1"/>
    <xf numFmtId="44" fontId="18" fillId="0" borderId="78" xfId="1" applyFont="1" applyBorder="1" applyAlignment="1">
      <alignment vertical="center"/>
    </xf>
    <xf numFmtId="44" fontId="18" fillId="0" borderId="107" xfId="1" applyFont="1" applyBorder="1" applyAlignment="1">
      <alignment vertical="center"/>
    </xf>
    <xf numFmtId="44" fontId="19" fillId="0" borderId="106" xfId="1" applyFont="1" applyFill="1" applyBorder="1" applyAlignment="1">
      <alignment vertical="center"/>
    </xf>
    <xf numFmtId="2" fontId="23" fillId="2" borderId="51" xfId="0" applyNumberFormat="1" applyFont="1" applyFill="1" applyBorder="1" applyAlignment="1" applyProtection="1">
      <alignment vertical="center"/>
      <protection locked="0"/>
    </xf>
    <xf numFmtId="2" fontId="23" fillId="2" borderId="3" xfId="0" applyNumberFormat="1" applyFont="1" applyFill="1" applyBorder="1" applyAlignment="1" applyProtection="1">
      <alignment vertical="center"/>
      <protection locked="0"/>
    </xf>
    <xf numFmtId="2" fontId="23" fillId="2" borderId="110" xfId="0" applyNumberFormat="1" applyFont="1" applyFill="1" applyBorder="1" applyAlignment="1" applyProtection="1">
      <alignment vertical="center"/>
      <protection locked="0"/>
    </xf>
    <xf numFmtId="2" fontId="19" fillId="2" borderId="27" xfId="0" applyNumberFormat="1" applyFont="1" applyFill="1" applyBorder="1" applyAlignment="1">
      <alignment horizontal="right" vertical="center"/>
    </xf>
    <xf numFmtId="2" fontId="23" fillId="2" borderId="89" xfId="0" applyNumberFormat="1" applyFont="1" applyFill="1" applyBorder="1" applyAlignment="1" applyProtection="1">
      <alignment vertical="center"/>
      <protection locked="0"/>
    </xf>
    <xf numFmtId="44" fontId="23" fillId="2" borderId="51" xfId="1" applyFont="1" applyFill="1" applyBorder="1" applyAlignment="1" applyProtection="1">
      <alignment vertical="center"/>
      <protection locked="0"/>
    </xf>
    <xf numFmtId="44" fontId="23" fillId="2" borderId="3" xfId="1" applyFont="1" applyFill="1" applyBorder="1" applyAlignment="1" applyProtection="1">
      <alignment vertical="center"/>
      <protection locked="0"/>
    </xf>
    <xf numFmtId="44" fontId="23" fillId="2" borderId="89" xfId="1" applyFont="1" applyFill="1" applyBorder="1" applyAlignment="1" applyProtection="1">
      <alignment vertical="center"/>
      <protection locked="0"/>
    </xf>
    <xf numFmtId="44" fontId="23" fillId="2" borderId="110" xfId="1" applyFont="1" applyFill="1" applyBorder="1" applyAlignment="1" applyProtection="1">
      <alignment vertical="center"/>
      <protection locked="0"/>
    </xf>
    <xf numFmtId="44" fontId="23" fillId="2" borderId="27" xfId="1" applyFont="1" applyFill="1" applyBorder="1" applyAlignment="1" applyProtection="1">
      <alignment vertical="center"/>
      <protection locked="0"/>
    </xf>
    <xf numFmtId="2" fontId="22" fillId="2" borderId="51" xfId="0" applyNumberFormat="1" applyFont="1" applyFill="1" applyBorder="1" applyProtection="1">
      <protection locked="0"/>
    </xf>
    <xf numFmtId="2" fontId="22" fillId="2" borderId="3" xfId="0" applyNumberFormat="1" applyFont="1" applyFill="1" applyBorder="1" applyProtection="1">
      <protection locked="0"/>
    </xf>
    <xf numFmtId="2" fontId="22" fillId="2" borderId="27" xfId="0" applyNumberFormat="1" applyFont="1" applyFill="1" applyBorder="1" applyProtection="1">
      <protection locked="0"/>
    </xf>
    <xf numFmtId="44" fontId="22" fillId="2" borderId="51" xfId="1" applyFont="1" applyFill="1" applyBorder="1" applyProtection="1">
      <protection locked="0"/>
    </xf>
    <xf numFmtId="44" fontId="22" fillId="2" borderId="3" xfId="1" applyFont="1" applyFill="1" applyBorder="1" applyProtection="1">
      <protection locked="0"/>
    </xf>
    <xf numFmtId="44" fontId="22" fillId="2" borderId="27" xfId="1" applyFont="1" applyFill="1" applyBorder="1" applyProtection="1">
      <protection locked="0"/>
    </xf>
    <xf numFmtId="44" fontId="22" fillId="2" borderId="49" xfId="1" applyFont="1" applyFill="1" applyBorder="1" applyProtection="1">
      <protection locked="0"/>
    </xf>
    <xf numFmtId="44" fontId="0" fillId="2" borderId="3" xfId="1" applyFont="1" applyFill="1" applyBorder="1"/>
    <xf numFmtId="44" fontId="8" fillId="2" borderId="89" xfId="1" applyFont="1" applyFill="1" applyBorder="1" applyAlignment="1">
      <alignment horizontal="right"/>
    </xf>
    <xf numFmtId="1" fontId="22" fillId="2" borderId="51" xfId="0" applyNumberFormat="1" applyFont="1" applyFill="1" applyBorder="1" applyProtection="1">
      <protection locked="0"/>
    </xf>
    <xf numFmtId="1" fontId="22" fillId="2" borderId="3" xfId="0" applyNumberFormat="1" applyFont="1" applyFill="1" applyBorder="1" applyProtection="1">
      <protection locked="0"/>
    </xf>
    <xf numFmtId="1" fontId="22" fillId="2" borderId="49" xfId="0" applyNumberFormat="1" applyFont="1" applyFill="1" applyBorder="1" applyProtection="1">
      <protection locked="0"/>
    </xf>
    <xf numFmtId="2" fontId="22" fillId="0" borderId="51" xfId="0" applyNumberFormat="1" applyFont="1" applyFill="1" applyBorder="1" applyAlignment="1" applyProtection="1">
      <alignment vertical="center"/>
      <protection locked="0"/>
    </xf>
    <xf numFmtId="44" fontId="22" fillId="2" borderId="51" xfId="1" applyFont="1" applyFill="1" applyBorder="1" applyAlignment="1" applyProtection="1">
      <alignment vertical="center"/>
      <protection locked="0"/>
    </xf>
    <xf numFmtId="44" fontId="5" fillId="0" borderId="77" xfId="1" applyFont="1" applyBorder="1" applyAlignment="1">
      <alignment vertical="center"/>
    </xf>
    <xf numFmtId="44" fontId="22" fillId="2" borderId="3" xfId="1" applyFont="1" applyFill="1" applyBorder="1" applyAlignment="1" applyProtection="1">
      <alignment vertical="center"/>
      <protection locked="0"/>
    </xf>
    <xf numFmtId="44" fontId="5" fillId="0" borderId="78" xfId="1" applyFont="1" applyBorder="1" applyAlignment="1">
      <alignment vertical="center"/>
    </xf>
    <xf numFmtId="44" fontId="22" fillId="2" borderId="27" xfId="1" applyFont="1" applyFill="1" applyBorder="1" applyAlignment="1" applyProtection="1">
      <alignment vertical="center"/>
      <protection locked="0"/>
    </xf>
    <xf numFmtId="44" fontId="5" fillId="0" borderId="9" xfId="1" applyFont="1" applyBorder="1" applyAlignment="1">
      <alignment vertical="center"/>
    </xf>
    <xf numFmtId="2" fontId="22" fillId="2" borderId="51" xfId="0" applyNumberFormat="1" applyFont="1" applyFill="1" applyBorder="1" applyAlignment="1" applyProtection="1">
      <alignment vertical="center"/>
      <protection locked="0"/>
    </xf>
    <xf numFmtId="2" fontId="22" fillId="2" borderId="3" xfId="0" applyNumberFormat="1" applyFont="1" applyFill="1" applyBorder="1" applyAlignment="1" applyProtection="1">
      <alignment vertical="center"/>
      <protection locked="0"/>
    </xf>
    <xf numFmtId="2" fontId="22" fillId="2" borderId="27" xfId="0" applyNumberFormat="1" applyFont="1" applyFill="1" applyBorder="1" applyAlignment="1" applyProtection="1">
      <alignment vertical="center"/>
      <protection locked="0"/>
    </xf>
    <xf numFmtId="44" fontId="5" fillId="0" borderId="103" xfId="1" applyFont="1" applyBorder="1" applyAlignment="1">
      <alignment vertical="center"/>
    </xf>
    <xf numFmtId="44" fontId="5" fillId="0" borderId="80" xfId="1" applyFont="1" applyBorder="1" applyAlignment="1">
      <alignment vertical="center"/>
    </xf>
    <xf numFmtId="44" fontId="8" fillId="0" borderId="54" xfId="1" applyFont="1" applyBorder="1" applyAlignment="1">
      <alignment horizontal="right" vertical="center"/>
    </xf>
    <xf numFmtId="44" fontId="8" fillId="0" borderId="83" xfId="1" applyFont="1" applyBorder="1" applyAlignment="1">
      <alignment vertical="center"/>
    </xf>
    <xf numFmtId="44" fontId="22" fillId="2" borderId="77" xfId="1" applyFont="1" applyFill="1" applyBorder="1" applyAlignment="1" applyProtection="1">
      <alignment vertical="center"/>
      <protection locked="0"/>
    </xf>
    <xf numFmtId="44" fontId="22" fillId="2" borderId="78" xfId="1" applyFont="1" applyFill="1" applyBorder="1" applyAlignment="1" applyProtection="1">
      <alignment vertical="center"/>
      <protection locked="0"/>
    </xf>
    <xf numFmtId="44" fontId="22" fillId="2" borderId="9" xfId="1" applyFont="1" applyFill="1" applyBorder="1" applyAlignment="1" applyProtection="1">
      <alignment vertical="center"/>
      <protection locked="0"/>
    </xf>
    <xf numFmtId="44" fontId="5" fillId="0" borderId="71" xfId="1" applyFont="1" applyBorder="1" applyAlignment="1">
      <alignment vertical="center"/>
    </xf>
    <xf numFmtId="44" fontId="5" fillId="0" borderId="24" xfId="1" applyFont="1" applyBorder="1" applyAlignment="1">
      <alignment vertical="center"/>
    </xf>
    <xf numFmtId="44" fontId="7" fillId="0" borderId="105" xfId="1" applyFont="1" applyBorder="1" applyAlignment="1" applyProtection="1">
      <alignment vertical="center"/>
    </xf>
    <xf numFmtId="44" fontId="6" fillId="0" borderId="30" xfId="1" applyFont="1" applyFill="1" applyBorder="1" applyAlignment="1">
      <alignment vertical="center"/>
    </xf>
    <xf numFmtId="181" fontId="105" fillId="0" borderId="0" xfId="0" applyNumberFormat="1" applyFont="1" applyAlignment="1">
      <alignment horizontal="center"/>
    </xf>
    <xf numFmtId="179" fontId="39" fillId="0" borderId="12" xfId="0" applyNumberFormat="1" applyFont="1" applyBorder="1" applyAlignment="1" applyProtection="1">
      <alignment horizontal="left" vertical="center"/>
    </xf>
    <xf numFmtId="181" fontId="39" fillId="0" borderId="12" xfId="0" applyNumberFormat="1" applyFont="1" applyBorder="1" applyAlignment="1" applyProtection="1">
      <alignment horizontal="left" vertical="center"/>
    </xf>
    <xf numFmtId="0" fontId="55" fillId="0" borderId="65" xfId="0" applyFont="1" applyFill="1" applyBorder="1" applyAlignment="1" applyProtection="1">
      <alignment horizontal="right" vertical="center"/>
    </xf>
    <xf numFmtId="0" fontId="91" fillId="0" borderId="48" xfId="0" applyFont="1" applyBorder="1" applyAlignment="1">
      <alignment horizontal="right"/>
    </xf>
    <xf numFmtId="0" fontId="92" fillId="0" borderId="113" xfId="0" applyFont="1" applyBorder="1" applyAlignment="1">
      <alignment horizontal="right"/>
    </xf>
    <xf numFmtId="0" fontId="11" fillId="0" borderId="59" xfId="0" applyFont="1" applyFill="1" applyBorder="1" applyAlignment="1">
      <alignment vertical="top" wrapText="1"/>
    </xf>
    <xf numFmtId="0" fontId="0" fillId="0" borderId="60" xfId="0" applyBorder="1" applyAlignment="1">
      <alignment vertical="top" wrapText="1"/>
    </xf>
    <xf numFmtId="0" fontId="0" fillId="0" borderId="10" xfId="0" applyBorder="1" applyAlignment="1">
      <alignment vertical="top" wrapText="1"/>
    </xf>
    <xf numFmtId="0" fontId="43" fillId="3" borderId="35" xfId="0" applyFont="1" applyFill="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0" borderId="46" xfId="0" applyFont="1" applyBorder="1" applyAlignment="1">
      <alignment vertical="center" wrapText="1"/>
    </xf>
    <xf numFmtId="0" fontId="16" fillId="0" borderId="117" xfId="0" applyFont="1" applyBorder="1" applyAlignment="1">
      <alignment vertical="center" wrapText="1"/>
    </xf>
    <xf numFmtId="0" fontId="5" fillId="0" borderId="115" xfId="0" applyFont="1" applyFill="1" applyBorder="1" applyAlignment="1" applyProtection="1">
      <alignment horizontal="left" vertical="center" wrapText="1"/>
    </xf>
    <xf numFmtId="0" fontId="5" fillId="0" borderId="49" xfId="0" applyFont="1" applyFill="1" applyBorder="1" applyAlignment="1" applyProtection="1">
      <alignment horizontal="left" vertical="center" wrapText="1"/>
    </xf>
    <xf numFmtId="0" fontId="16" fillId="0" borderId="49" xfId="0" applyFont="1" applyBorder="1" applyAlignment="1">
      <alignment horizontal="left" vertical="center" wrapText="1"/>
    </xf>
    <xf numFmtId="0" fontId="5" fillId="0" borderId="115" xfId="0"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5" fillId="0" borderId="82" xfId="0" applyFont="1" applyBorder="1" applyAlignment="1" applyProtection="1">
      <alignment horizontal="left" vertical="center" wrapText="1"/>
    </xf>
    <xf numFmtId="0" fontId="5" fillId="0" borderId="60" xfId="0" applyFont="1" applyBorder="1" applyAlignment="1" applyProtection="1">
      <alignment horizontal="left" vertical="center" wrapText="1"/>
    </xf>
    <xf numFmtId="0" fontId="16" fillId="0" borderId="60" xfId="0" applyFont="1" applyBorder="1" applyAlignment="1">
      <alignment horizontal="left" vertical="center" wrapText="1"/>
    </xf>
    <xf numFmtId="0" fontId="5" fillId="0" borderId="20"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56" fillId="0" borderId="99" xfId="0" applyFont="1" applyFill="1" applyBorder="1" applyAlignment="1" applyProtection="1">
      <alignment horizontal="left" vertical="center" wrapText="1"/>
    </xf>
    <xf numFmtId="0" fontId="60" fillId="0" borderId="92" xfId="0" applyFont="1" applyFill="1" applyBorder="1" applyAlignment="1">
      <alignment horizontal="left" vertical="center" wrapText="1"/>
    </xf>
    <xf numFmtId="0" fontId="60" fillId="0" borderId="92" xfId="0" applyFont="1" applyBorder="1" applyAlignment="1">
      <alignment horizontal="left" vertical="center" wrapText="1"/>
    </xf>
    <xf numFmtId="0" fontId="60" fillId="0" borderId="142" xfId="0" applyFont="1" applyBorder="1" applyAlignment="1">
      <alignment horizontal="left" vertical="center" wrapText="1"/>
    </xf>
    <xf numFmtId="0" fontId="16" fillId="0" borderId="82" xfId="0" applyFont="1" applyBorder="1" applyAlignment="1">
      <alignment vertical="center" wrapText="1"/>
    </xf>
    <xf numFmtId="0" fontId="16" fillId="0" borderId="60" xfId="0" applyFont="1" applyBorder="1" applyAlignment="1">
      <alignment vertical="center" wrapText="1"/>
    </xf>
    <xf numFmtId="0" fontId="48" fillId="0" borderId="29" xfId="0" applyFont="1" applyBorder="1" applyAlignment="1">
      <alignment vertical="center" wrapText="1"/>
    </xf>
    <xf numFmtId="0" fontId="36" fillId="0" borderId="26" xfId="0" applyFont="1" applyBorder="1" applyAlignment="1">
      <alignment vertical="center" wrapText="1"/>
    </xf>
    <xf numFmtId="0" fontId="8" fillId="11" borderId="65" xfId="0" applyFont="1" applyFill="1" applyBorder="1" applyAlignment="1" applyProtection="1">
      <alignment horizontal="left" vertical="center" wrapText="1"/>
    </xf>
    <xf numFmtId="0" fontId="8" fillId="11" borderId="48" xfId="0" applyFont="1" applyFill="1" applyBorder="1" applyAlignment="1" applyProtection="1">
      <alignment horizontal="left" vertical="center" wrapText="1"/>
    </xf>
    <xf numFmtId="0" fontId="17" fillId="11" borderId="48" xfId="0" applyFont="1" applyFill="1" applyBorder="1" applyAlignment="1">
      <alignment horizontal="left" vertical="center" wrapText="1"/>
    </xf>
    <xf numFmtId="0" fontId="17" fillId="11" borderId="113" xfId="0" applyFont="1" applyFill="1" applyBorder="1" applyAlignment="1">
      <alignment horizontal="left" vertical="center" wrapText="1"/>
    </xf>
    <xf numFmtId="0" fontId="8" fillId="11" borderId="113" xfId="0" applyFont="1" applyFill="1" applyBorder="1" applyAlignment="1" applyProtection="1">
      <alignment horizontal="left" vertical="center" wrapText="1"/>
    </xf>
    <xf numFmtId="0" fontId="5" fillId="7" borderId="35" xfId="0" applyFont="1" applyFill="1" applyBorder="1" applyAlignment="1" applyProtection="1">
      <alignment horizontal="left" vertical="center" wrapText="1"/>
    </xf>
    <xf numFmtId="0" fontId="5" fillId="7" borderId="46" xfId="0" applyFont="1" applyFill="1" applyBorder="1" applyAlignment="1" applyProtection="1">
      <alignment horizontal="left" vertical="center" wrapText="1"/>
    </xf>
    <xf numFmtId="0" fontId="8" fillId="0" borderId="145" xfId="0" applyFont="1" applyFill="1" applyBorder="1" applyAlignment="1" applyProtection="1">
      <alignment horizontal="left" vertical="center" wrapText="1"/>
    </xf>
    <xf numFmtId="0" fontId="5" fillId="0" borderId="94" xfId="0" applyFont="1" applyBorder="1" applyAlignment="1" applyProtection="1">
      <alignment horizontal="left" vertical="center" wrapText="1"/>
    </xf>
    <xf numFmtId="0" fontId="5" fillId="0" borderId="94" xfId="0" applyFont="1" applyBorder="1" applyAlignment="1" applyProtection="1">
      <alignment vertical="center" wrapText="1"/>
    </xf>
    <xf numFmtId="0" fontId="5" fillId="0" borderId="144" xfId="0" applyFont="1" applyFill="1" applyBorder="1" applyAlignment="1" applyProtection="1">
      <alignment horizontal="left" vertical="center" wrapText="1"/>
    </xf>
    <xf numFmtId="0" fontId="16" fillId="0" borderId="98" xfId="0" applyFont="1" applyBorder="1" applyAlignment="1">
      <alignment vertical="center" wrapText="1"/>
    </xf>
    <xf numFmtId="0" fontId="16" fillId="0" borderId="143" xfId="0" applyFont="1" applyBorder="1" applyAlignment="1">
      <alignment vertical="center" wrapText="1"/>
    </xf>
    <xf numFmtId="0" fontId="8" fillId="10" borderId="65" xfId="0" applyFont="1" applyFill="1" applyBorder="1" applyAlignment="1" applyProtection="1">
      <alignment horizontal="left" vertical="center" wrapText="1"/>
    </xf>
    <xf numFmtId="0" fontId="8" fillId="10" borderId="48" xfId="0" applyFont="1" applyFill="1" applyBorder="1" applyAlignment="1" applyProtection="1">
      <alignment horizontal="left" vertical="center" wrapText="1"/>
    </xf>
    <xf numFmtId="0" fontId="17" fillId="0" borderId="48" xfId="0" applyFont="1" applyBorder="1" applyAlignment="1">
      <alignment horizontal="left" vertical="center" wrapText="1"/>
    </xf>
    <xf numFmtId="0" fontId="17" fillId="0" borderId="113" xfId="0" applyFont="1" applyBorder="1" applyAlignment="1">
      <alignment horizontal="left" vertical="center" wrapText="1"/>
    </xf>
    <xf numFmtId="0" fontId="8" fillId="0" borderId="82"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8" fillId="0" borderId="76" xfId="0" applyFont="1" applyFill="1" applyBorder="1" applyAlignment="1" applyProtection="1">
      <alignment horizontal="left" vertical="center" wrapText="1"/>
    </xf>
    <xf numFmtId="0" fontId="8" fillId="0" borderId="1" xfId="0" applyFont="1" applyBorder="1" applyAlignment="1" applyProtection="1">
      <alignment horizontal="left" vertical="center"/>
    </xf>
    <xf numFmtId="0" fontId="8" fillId="0" borderId="102" xfId="0" applyFont="1" applyBorder="1" applyAlignment="1" applyProtection="1">
      <alignment horizontal="left" vertical="center"/>
    </xf>
    <xf numFmtId="0" fontId="51" fillId="0" borderId="99" xfId="0" applyFont="1" applyFill="1" applyBorder="1" applyAlignment="1" applyProtection="1">
      <alignment horizontal="left" vertical="center" wrapText="1"/>
    </xf>
    <xf numFmtId="0" fontId="79" fillId="0" borderId="92" xfId="0" applyFont="1" applyBorder="1" applyAlignment="1">
      <alignment horizontal="left" vertical="center"/>
    </xf>
    <xf numFmtId="0" fontId="16" fillId="0" borderId="92" xfId="0" applyFont="1" applyBorder="1" applyAlignment="1">
      <alignment vertical="center"/>
    </xf>
    <xf numFmtId="0" fontId="8" fillId="10" borderId="99" xfId="0" applyFont="1" applyFill="1" applyBorder="1" applyAlignment="1" applyProtection="1">
      <alignment horizontal="left" vertical="center" wrapText="1"/>
    </xf>
    <xf numFmtId="0" fontId="5" fillId="10" borderId="92" xfId="0" applyFont="1" applyFill="1" applyBorder="1" applyAlignment="1" applyProtection="1">
      <alignment horizontal="left" vertical="center"/>
    </xf>
    <xf numFmtId="0" fontId="5" fillId="10" borderId="142" xfId="0" applyFont="1" applyFill="1" applyBorder="1" applyAlignment="1" applyProtection="1">
      <alignment horizontal="left" vertical="center"/>
    </xf>
    <xf numFmtId="0" fontId="5" fillId="0" borderId="60" xfId="0" applyFont="1" applyBorder="1" applyAlignment="1" applyProtection="1">
      <alignment horizontal="left" vertical="center"/>
    </xf>
    <xf numFmtId="0" fontId="5" fillId="0" borderId="10" xfId="0" applyFont="1" applyBorder="1" applyAlignment="1" applyProtection="1">
      <alignment horizontal="left" vertical="center"/>
    </xf>
    <xf numFmtId="0" fontId="8" fillId="0" borderId="146" xfId="0" applyFont="1" applyFill="1" applyBorder="1" applyAlignment="1" applyProtection="1">
      <alignment horizontal="left" vertical="center" wrapText="1"/>
    </xf>
    <xf numFmtId="0" fontId="8" fillId="0" borderId="147" xfId="0" applyFont="1" applyBorder="1" applyAlignment="1" applyProtection="1">
      <alignment horizontal="left" vertical="center" wrapText="1"/>
    </xf>
    <xf numFmtId="0" fontId="8" fillId="0" borderId="148" xfId="0" applyFont="1" applyBorder="1" applyAlignment="1" applyProtection="1">
      <alignment horizontal="left" vertical="center" wrapText="1"/>
    </xf>
    <xf numFmtId="49" fontId="19" fillId="2" borderId="57" xfId="0" applyNumberFormat="1" applyFont="1" applyFill="1" applyBorder="1" applyAlignment="1" applyProtection="1">
      <alignment vertical="center"/>
      <protection locked="0"/>
    </xf>
    <xf numFmtId="49" fontId="18" fillId="2" borderId="34" xfId="0" applyNumberFormat="1" applyFont="1" applyFill="1" applyBorder="1" applyAlignment="1" applyProtection="1">
      <alignment vertical="center"/>
      <protection locked="0"/>
    </xf>
    <xf numFmtId="49" fontId="18" fillId="2" borderId="58" xfId="0" applyNumberFormat="1" applyFont="1" applyFill="1" applyBorder="1" applyAlignment="1" applyProtection="1">
      <alignment vertical="center"/>
      <protection locked="0"/>
    </xf>
    <xf numFmtId="0" fontId="56" fillId="0" borderId="20" xfId="0" applyFont="1" applyFill="1" applyBorder="1" applyAlignment="1" applyProtection="1">
      <alignment horizontal="left" vertical="center" wrapText="1"/>
    </xf>
    <xf numFmtId="0" fontId="60" fillId="0" borderId="0" xfId="0" applyFont="1" applyFill="1" applyBorder="1" applyAlignment="1">
      <alignment horizontal="left" vertical="center"/>
    </xf>
    <xf numFmtId="0" fontId="60" fillId="0" borderId="5" xfId="0" applyFont="1" applyFill="1" applyBorder="1" applyAlignment="1">
      <alignment horizontal="left" vertical="center"/>
    </xf>
    <xf numFmtId="0" fontId="18" fillId="0" borderId="149" xfId="0" applyFont="1" applyFill="1" applyBorder="1" applyAlignment="1" applyProtection="1">
      <alignment horizontal="right" vertical="center"/>
    </xf>
    <xf numFmtId="0" fontId="18" fillId="0" borderId="150" xfId="0" applyFont="1" applyFill="1" applyBorder="1" applyAlignment="1" applyProtection="1">
      <alignment horizontal="right" vertical="center"/>
    </xf>
    <xf numFmtId="0" fontId="18" fillId="0" borderId="151" xfId="0" applyFont="1" applyFill="1" applyBorder="1" applyAlignment="1" applyProtection="1">
      <alignment horizontal="right" vertical="center"/>
    </xf>
    <xf numFmtId="0" fontId="18" fillId="0" borderId="36" xfId="0" applyFont="1" applyFill="1" applyBorder="1" applyAlignment="1" applyProtection="1">
      <alignment horizontal="right" vertical="center"/>
    </xf>
    <xf numFmtId="0" fontId="18" fillId="0" borderId="40" xfId="0" applyFont="1" applyFill="1" applyBorder="1" applyAlignment="1" applyProtection="1">
      <alignment horizontal="right" vertical="center"/>
    </xf>
    <xf numFmtId="0" fontId="18" fillId="0" borderId="129" xfId="0" applyFont="1" applyFill="1" applyBorder="1" applyAlignment="1" applyProtection="1">
      <alignment horizontal="right" vertical="center"/>
    </xf>
    <xf numFmtId="0" fontId="43" fillId="3" borderId="145" xfId="0" applyFont="1" applyFill="1" applyBorder="1" applyAlignment="1" applyProtection="1">
      <alignment horizontal="center" vertical="center" wrapText="1"/>
    </xf>
    <xf numFmtId="0" fontId="40" fillId="3" borderId="94" xfId="0" applyFont="1" applyFill="1" applyBorder="1" applyAlignment="1" applyProtection="1">
      <alignment horizontal="center" vertical="center" wrapText="1"/>
    </xf>
    <xf numFmtId="0" fontId="40" fillId="3" borderId="118" xfId="0" applyFont="1" applyFill="1" applyBorder="1" applyAlignment="1" applyProtection="1">
      <alignment horizontal="center" vertical="center" wrapText="1"/>
    </xf>
    <xf numFmtId="0" fontId="8" fillId="0" borderId="20" xfId="0" applyFont="1" applyFill="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28" fillId="0" borderId="59" xfId="0" applyFont="1" applyFill="1" applyBorder="1" applyAlignment="1" applyProtection="1">
      <alignment horizontal="right" vertical="center"/>
    </xf>
    <xf numFmtId="0" fontId="28" fillId="0" borderId="10" xfId="0" applyFont="1" applyBorder="1" applyAlignment="1" applyProtection="1">
      <alignment horizontal="right" vertical="center"/>
    </xf>
    <xf numFmtId="49" fontId="19" fillId="2" borderId="59" xfId="0" applyNumberFormat="1" applyFont="1" applyFill="1" applyBorder="1" applyAlignment="1" applyProtection="1">
      <alignment vertical="center" wrapText="1"/>
      <protection locked="0"/>
    </xf>
    <xf numFmtId="49" fontId="18" fillId="2" borderId="60" xfId="0" applyNumberFormat="1" applyFont="1" applyFill="1" applyBorder="1" applyAlignment="1" applyProtection="1">
      <alignment vertical="center" wrapText="1"/>
      <protection locked="0"/>
    </xf>
    <xf numFmtId="49" fontId="18" fillId="2" borderId="10" xfId="0" applyNumberFormat="1" applyFont="1" applyFill="1" applyBorder="1" applyAlignment="1" applyProtection="1">
      <alignment vertical="center" wrapText="1"/>
      <protection locked="0"/>
    </xf>
    <xf numFmtId="0" fontId="5" fillId="0" borderId="144" xfId="0" applyFont="1" applyFill="1" applyBorder="1" applyAlignment="1" applyProtection="1">
      <alignment horizontal="left" vertical="center"/>
    </xf>
    <xf numFmtId="0" fontId="0" fillId="0" borderId="98" xfId="0" applyBorder="1" applyAlignment="1">
      <alignment horizontal="left" vertical="center"/>
    </xf>
    <xf numFmtId="0" fontId="0" fillId="0" borderId="143" xfId="0" applyBorder="1" applyAlignment="1">
      <alignment horizontal="left" vertical="center"/>
    </xf>
    <xf numFmtId="0" fontId="8" fillId="0" borderId="60" xfId="0" applyFont="1" applyBorder="1" applyAlignment="1" applyProtection="1">
      <alignment horizontal="left" vertical="center"/>
    </xf>
    <xf numFmtId="0" fontId="8" fillId="0" borderId="10" xfId="0" applyFont="1" applyBorder="1" applyAlignment="1" applyProtection="1">
      <alignment horizontal="left" vertical="center"/>
    </xf>
    <xf numFmtId="0" fontId="36" fillId="2" borderId="59" xfId="0" applyFont="1" applyFill="1" applyBorder="1" applyAlignment="1" applyProtection="1">
      <alignment horizontal="right" vertical="center"/>
      <protection locked="0"/>
    </xf>
    <xf numFmtId="0" fontId="16" fillId="0" borderId="60" xfId="0" applyFont="1" applyBorder="1" applyAlignment="1" applyProtection="1">
      <alignment horizontal="right" vertical="center"/>
      <protection locked="0"/>
    </xf>
    <xf numFmtId="0" fontId="16" fillId="0" borderId="10" xfId="0" applyFont="1" applyBorder="1" applyAlignment="1" applyProtection="1">
      <alignment horizontal="right" vertical="center"/>
      <protection locked="0"/>
    </xf>
    <xf numFmtId="49" fontId="19" fillId="2" borderId="59" xfId="0" applyNumberFormat="1" applyFont="1" applyFill="1" applyBorder="1" applyAlignment="1" applyProtection="1">
      <alignment vertical="center"/>
      <protection locked="0"/>
    </xf>
    <xf numFmtId="49" fontId="18" fillId="2" borderId="60" xfId="0" applyNumberFormat="1" applyFont="1" applyFill="1" applyBorder="1" applyAlignment="1" applyProtection="1">
      <alignment vertical="center"/>
      <protection locked="0"/>
    </xf>
    <xf numFmtId="49" fontId="18" fillId="2" borderId="75" xfId="0" applyNumberFormat="1" applyFont="1" applyFill="1" applyBorder="1" applyAlignment="1" applyProtection="1">
      <alignment vertical="center"/>
      <protection locked="0"/>
    </xf>
    <xf numFmtId="49" fontId="19" fillId="2" borderId="152" xfId="0" applyNumberFormat="1" applyFont="1" applyFill="1" applyBorder="1" applyAlignment="1" applyProtection="1">
      <alignment vertical="center"/>
      <protection locked="0"/>
    </xf>
    <xf numFmtId="49" fontId="18" fillId="2" borderId="1" xfId="0" applyNumberFormat="1" applyFont="1" applyFill="1" applyBorder="1" applyAlignment="1" applyProtection="1">
      <alignment vertical="center"/>
      <protection locked="0"/>
    </xf>
    <xf numFmtId="49" fontId="18" fillId="2" borderId="139" xfId="0" applyNumberFormat="1" applyFont="1" applyFill="1" applyBorder="1" applyAlignment="1" applyProtection="1">
      <alignment vertical="center"/>
      <protection locked="0"/>
    </xf>
    <xf numFmtId="0" fontId="62" fillId="3" borderId="35" xfId="0" applyNumberFormat="1" applyFont="1" applyFill="1" applyBorder="1" applyAlignment="1" applyProtection="1">
      <alignment horizontal="center" vertical="center" wrapText="1"/>
    </xf>
    <xf numFmtId="0" fontId="73" fillId="0" borderId="46" xfId="0" applyNumberFormat="1" applyFont="1" applyBorder="1" applyAlignment="1">
      <alignment horizontal="center" vertical="center" wrapText="1"/>
    </xf>
    <xf numFmtId="0" fontId="73" fillId="0" borderId="123" xfId="0" applyNumberFormat="1" applyFont="1" applyBorder="1" applyAlignment="1">
      <alignment horizontal="center" vertical="center" wrapText="1"/>
    </xf>
    <xf numFmtId="0" fontId="51" fillId="4" borderId="26" xfId="0" applyFont="1" applyFill="1" applyBorder="1" applyAlignment="1" applyProtection="1">
      <alignment horizontal="center" vertical="center" wrapText="1"/>
    </xf>
    <xf numFmtId="0" fontId="16" fillId="0" borderId="26" xfId="0" applyFont="1" applyBorder="1" applyAlignment="1">
      <alignment horizontal="center" vertical="center" wrapText="1"/>
    </xf>
    <xf numFmtId="0" fontId="17" fillId="2" borderId="153" xfId="0" applyFont="1" applyFill="1" applyBorder="1" applyAlignment="1" applyProtection="1">
      <alignment vertical="center"/>
      <protection locked="0"/>
    </xf>
    <xf numFmtId="0" fontId="17" fillId="2" borderId="154" xfId="0" applyFont="1" applyFill="1" applyBorder="1" applyAlignment="1" applyProtection="1">
      <alignment vertical="center"/>
      <protection locked="0"/>
    </xf>
    <xf numFmtId="0" fontId="51" fillId="4" borderId="2" xfId="0" applyFont="1" applyFill="1" applyBorder="1" applyAlignment="1" applyProtection="1">
      <alignment horizontal="center" vertical="center" wrapText="1"/>
    </xf>
    <xf numFmtId="0" fontId="16" fillId="0" borderId="2" xfId="0" applyFont="1" applyBorder="1" applyAlignment="1">
      <alignment horizontal="center" vertical="center" wrapText="1"/>
    </xf>
    <xf numFmtId="0" fontId="26" fillId="0" borderId="57" xfId="0" applyFont="1" applyBorder="1" applyAlignment="1" applyProtection="1">
      <alignment horizontal="center" vertical="center"/>
    </xf>
    <xf numFmtId="0" fontId="16" fillId="0" borderId="34" xfId="0" applyFont="1" applyBorder="1" applyAlignment="1">
      <alignment horizontal="center" vertical="center"/>
    </xf>
    <xf numFmtId="0" fontId="94" fillId="0" borderId="2" xfId="0" applyFont="1" applyBorder="1" applyAlignment="1">
      <alignment horizontal="center" vertical="center"/>
    </xf>
    <xf numFmtId="0" fontId="95" fillId="0" borderId="2" xfId="0" applyFont="1" applyBorder="1" applyAlignment="1">
      <alignment horizontal="center" vertical="center"/>
    </xf>
    <xf numFmtId="0" fontId="35" fillId="0" borderId="2" xfId="0" applyFont="1" applyBorder="1" applyAlignment="1"/>
    <xf numFmtId="0" fontId="63" fillId="0" borderId="2" xfId="0" applyFont="1" applyBorder="1" applyAlignment="1" applyProtection="1">
      <alignment horizontal="center" vertical="center" wrapText="1"/>
    </xf>
    <xf numFmtId="0" fontId="58" fillId="0" borderId="2" xfId="0" applyFont="1" applyBorder="1" applyAlignment="1" applyProtection="1">
      <alignment horizontal="center" vertical="center" wrapText="1"/>
    </xf>
    <xf numFmtId="0" fontId="58" fillId="0" borderId="2" xfId="0" applyFont="1" applyBorder="1" applyAlignment="1">
      <alignment vertical="center" wrapText="1"/>
    </xf>
    <xf numFmtId="0" fontId="82" fillId="0" borderId="2" xfId="0" applyFont="1" applyBorder="1" applyAlignment="1">
      <alignment vertical="center" wrapText="1"/>
    </xf>
    <xf numFmtId="0" fontId="82" fillId="0" borderId="41" xfId="0" applyFont="1" applyBorder="1" applyAlignment="1">
      <alignment vertical="center" wrapText="1"/>
    </xf>
    <xf numFmtId="0" fontId="63" fillId="0" borderId="0" xfId="0" applyFont="1" applyBorder="1" applyAlignment="1" applyProtection="1">
      <alignment horizontal="center" vertical="center"/>
    </xf>
    <xf numFmtId="0" fontId="83" fillId="0" borderId="0" xfId="0" applyFont="1" applyBorder="1" applyAlignment="1">
      <alignment horizontal="center" vertical="center"/>
    </xf>
    <xf numFmtId="0" fontId="0" fillId="0" borderId="0" xfId="0" applyBorder="1" applyAlignment="1">
      <alignment vertical="center"/>
    </xf>
    <xf numFmtId="0" fontId="0" fillId="0" borderId="24" xfId="0" applyBorder="1" applyAlignment="1">
      <alignment vertical="center"/>
    </xf>
    <xf numFmtId="0" fontId="84" fillId="0" borderId="0" xfId="0" applyFont="1" applyBorder="1" applyAlignment="1">
      <alignment horizontal="center" vertical="center"/>
    </xf>
    <xf numFmtId="0" fontId="0" fillId="0" borderId="0" xfId="0" applyBorder="1" applyAlignment="1">
      <alignment horizontal="center" vertical="center"/>
    </xf>
    <xf numFmtId="9" fontId="6" fillId="0" borderId="20" xfId="0" applyNumberFormat="1" applyFont="1" applyFill="1" applyBorder="1" applyAlignment="1" applyProtection="1">
      <alignment horizontal="left" vertical="center" wrapText="1"/>
    </xf>
    <xf numFmtId="0" fontId="16" fillId="0" borderId="0" xfId="0" applyFont="1" applyBorder="1" applyAlignment="1" applyProtection="1">
      <alignment vertical="center" wrapText="1"/>
    </xf>
    <xf numFmtId="0" fontId="16" fillId="0" borderId="0" xfId="0" applyFont="1" applyBorder="1" applyAlignment="1">
      <alignment vertical="center"/>
    </xf>
    <xf numFmtId="0" fontId="16" fillId="0" borderId="20" xfId="0" applyFont="1" applyBorder="1" applyAlignment="1">
      <alignment vertical="center"/>
    </xf>
    <xf numFmtId="0" fontId="5" fillId="0" borderId="0" xfId="0" applyFont="1" applyBorder="1" applyAlignment="1">
      <alignment horizontal="left" vertical="center"/>
    </xf>
    <xf numFmtId="0" fontId="16" fillId="0" borderId="0" xfId="0" applyFont="1" applyBorder="1" applyAlignment="1">
      <alignment horizontal="left" vertical="center"/>
    </xf>
    <xf numFmtId="0" fontId="16" fillId="0" borderId="20" xfId="0" applyFont="1" applyBorder="1" applyAlignment="1">
      <alignment horizontal="left" vertical="center"/>
    </xf>
    <xf numFmtId="49" fontId="76" fillId="2" borderId="46" xfId="0" applyNumberFormat="1" applyFont="1" applyFill="1" applyBorder="1" applyAlignment="1" applyProtection="1">
      <alignment vertical="center"/>
    </xf>
    <xf numFmtId="0" fontId="76" fillId="2" borderId="123" xfId="0" applyFont="1" applyFill="1" applyBorder="1" applyAlignment="1">
      <alignment vertical="center"/>
    </xf>
    <xf numFmtId="9" fontId="5" fillId="0" borderId="20" xfId="0" applyNumberFormat="1" applyFont="1" applyFill="1" applyBorder="1" applyAlignment="1" applyProtection="1">
      <alignment vertical="center" wrapText="1"/>
    </xf>
    <xf numFmtId="0" fontId="16" fillId="0" borderId="20" xfId="0" applyFont="1" applyBorder="1" applyAlignment="1">
      <alignment vertical="center" wrapText="1"/>
    </xf>
    <xf numFmtId="0" fontId="19" fillId="0" borderId="155" xfId="0" applyFont="1" applyFill="1" applyBorder="1" applyAlignment="1" applyProtection="1">
      <alignment horizontal="right" vertical="center"/>
    </xf>
    <xf numFmtId="0" fontId="18" fillId="0" borderId="26" xfId="0" applyFont="1" applyBorder="1" applyAlignment="1" applyProtection="1">
      <alignment horizontal="right" vertical="center"/>
    </xf>
    <xf numFmtId="0" fontId="18" fillId="0" borderId="22" xfId="0" applyFont="1" applyBorder="1" applyAlignment="1" applyProtection="1">
      <alignment horizontal="right" vertical="center"/>
    </xf>
    <xf numFmtId="1" fontId="45" fillId="0" borderId="0" xfId="0" applyNumberFormat="1" applyFont="1" applyBorder="1" applyAlignment="1" applyProtection="1">
      <alignment horizontal="left" vertical="center"/>
    </xf>
    <xf numFmtId="0" fontId="0" fillId="0" borderId="0" xfId="0" applyBorder="1" applyAlignment="1">
      <alignment horizontal="left" vertical="center"/>
    </xf>
    <xf numFmtId="0" fontId="17" fillId="0" borderId="29" xfId="0" applyFont="1" applyBorder="1" applyAlignment="1">
      <alignment horizontal="right" vertical="center" wrapText="1"/>
    </xf>
    <xf numFmtId="0" fontId="17" fillId="0" borderId="26" xfId="0" applyFont="1" applyBorder="1" applyAlignment="1">
      <alignment horizontal="right" vertical="center" wrapText="1"/>
    </xf>
    <xf numFmtId="0" fontId="16" fillId="0" borderId="0" xfId="0" applyFont="1" applyBorder="1" applyAlignment="1">
      <alignment horizontal="left" vertical="center" wrapText="1"/>
    </xf>
    <xf numFmtId="165" fontId="28" fillId="0" borderId="26" xfId="0" applyNumberFormat="1" applyFont="1" applyFill="1" applyBorder="1" applyAlignment="1" applyProtection="1">
      <alignment horizontal="right" vertical="center"/>
    </xf>
    <xf numFmtId="0" fontId="28" fillId="0" borderId="26" xfId="0" applyFont="1" applyBorder="1" applyAlignment="1" applyProtection="1">
      <alignment horizontal="right" vertical="center"/>
    </xf>
    <xf numFmtId="0" fontId="19" fillId="0" borderId="26" xfId="0" applyFont="1" applyBorder="1" applyAlignment="1">
      <alignment vertical="center"/>
    </xf>
    <xf numFmtId="165" fontId="28" fillId="0" borderId="48" xfId="0" applyNumberFormat="1" applyFont="1" applyFill="1" applyBorder="1" applyAlignment="1" applyProtection="1">
      <alignment horizontal="right" vertical="center"/>
    </xf>
    <xf numFmtId="0" fontId="28" fillId="0" borderId="48" xfId="0" applyFont="1" applyBorder="1" applyAlignment="1" applyProtection="1">
      <alignment horizontal="right" vertical="center"/>
    </xf>
    <xf numFmtId="0" fontId="19" fillId="0" borderId="48" xfId="0" applyFont="1" applyBorder="1" applyAlignment="1">
      <alignment vertical="center"/>
    </xf>
    <xf numFmtId="9" fontId="6" fillId="0" borderId="2" xfId="0" applyNumberFormat="1" applyFont="1" applyFill="1" applyBorder="1" applyAlignment="1" applyProtection="1">
      <alignment vertical="center"/>
    </xf>
    <xf numFmtId="0" fontId="16" fillId="0" borderId="2" xfId="0" applyFont="1" applyBorder="1" applyAlignment="1">
      <alignment vertical="center"/>
    </xf>
    <xf numFmtId="9" fontId="41" fillId="0" borderId="20" xfId="0" applyNumberFormat="1" applyFont="1" applyFill="1" applyBorder="1" applyAlignment="1" applyProtection="1">
      <alignment vertical="center" wrapText="1"/>
    </xf>
    <xf numFmtId="0" fontId="17" fillId="0" borderId="0" xfId="0" applyFont="1" applyBorder="1" applyAlignment="1">
      <alignment vertical="center" wrapText="1"/>
    </xf>
    <xf numFmtId="0" fontId="54" fillId="0" borderId="48" xfId="0" applyFont="1" applyFill="1" applyBorder="1" applyAlignment="1" applyProtection="1">
      <alignment horizontal="center" vertical="center"/>
    </xf>
    <xf numFmtId="0" fontId="16" fillId="0" borderId="48" xfId="0" applyFont="1" applyBorder="1" applyAlignment="1">
      <alignment horizontal="center" vertical="center"/>
    </xf>
    <xf numFmtId="0" fontId="19" fillId="0" borderId="33" xfId="0" applyFont="1" applyFill="1" applyBorder="1" applyAlignment="1" applyProtection="1">
      <alignment horizontal="right" vertical="center"/>
    </xf>
    <xf numFmtId="0" fontId="16" fillId="0" borderId="2" xfId="0" applyFont="1" applyBorder="1" applyAlignment="1">
      <alignment horizontal="right" vertical="center"/>
    </xf>
    <xf numFmtId="0" fontId="16" fillId="0" borderId="8" xfId="0" applyFont="1" applyBorder="1" applyAlignment="1">
      <alignment horizontal="right" vertical="center"/>
    </xf>
    <xf numFmtId="176" fontId="43" fillId="0" borderId="0" xfId="0" applyNumberFormat="1" applyFont="1" applyBorder="1" applyAlignment="1" applyProtection="1">
      <alignment vertical="center"/>
    </xf>
    <xf numFmtId="0" fontId="19" fillId="0" borderId="31" xfId="0" applyFont="1" applyBorder="1" applyAlignment="1" applyProtection="1">
      <alignment horizontal="right" vertical="center" wrapText="1"/>
    </xf>
    <xf numFmtId="0" fontId="16" fillId="0" borderId="2" xfId="0" applyFont="1" applyBorder="1" applyAlignment="1">
      <alignment horizontal="right" vertical="center" wrapText="1"/>
    </xf>
    <xf numFmtId="0" fontId="19" fillId="0" borderId="31" xfId="0" applyFont="1" applyBorder="1" applyAlignment="1">
      <alignment horizontal="left" vertical="center"/>
    </xf>
    <xf numFmtId="0" fontId="19" fillId="0" borderId="2" xfId="0" applyFont="1" applyBorder="1" applyAlignment="1">
      <alignment horizontal="left" vertical="center"/>
    </xf>
    <xf numFmtId="0" fontId="72" fillId="0" borderId="2" xfId="0" applyFont="1" applyBorder="1" applyAlignment="1">
      <alignment horizontal="left" vertical="center"/>
    </xf>
    <xf numFmtId="49" fontId="45" fillId="0" borderId="0" xfId="0" applyNumberFormat="1" applyFont="1" applyBorder="1" applyAlignment="1" applyProtection="1">
      <alignment horizontal="left" vertical="center"/>
    </xf>
    <xf numFmtId="0" fontId="45" fillId="0" borderId="0" xfId="0" applyFont="1" applyBorder="1" applyAlignment="1" applyProtection="1">
      <alignment horizontal="left" vertical="center"/>
    </xf>
    <xf numFmtId="176" fontId="45" fillId="0" borderId="0" xfId="0" applyNumberFormat="1" applyFont="1" applyBorder="1" applyAlignment="1" applyProtection="1">
      <alignment horizontal="left" vertical="center"/>
    </xf>
    <xf numFmtId="176" fontId="16" fillId="0" borderId="0" xfId="0" applyNumberFormat="1" applyFont="1" applyBorder="1" applyAlignment="1">
      <alignment horizontal="left" vertical="center"/>
    </xf>
    <xf numFmtId="0" fontId="45" fillId="0" borderId="0" xfId="0" applyNumberFormat="1" applyFont="1" applyBorder="1" applyAlignment="1" applyProtection="1">
      <alignment horizontal="left" vertical="center"/>
    </xf>
    <xf numFmtId="0" fontId="45" fillId="0" borderId="0" xfId="0" applyNumberFormat="1" applyFont="1" applyBorder="1" applyAlignment="1">
      <alignment horizontal="left" vertical="center"/>
    </xf>
    <xf numFmtId="1" fontId="46" fillId="0" borderId="0" xfId="0" applyNumberFormat="1" applyFont="1" applyBorder="1" applyAlignment="1" applyProtection="1">
      <alignment horizontal="left" vertical="center"/>
    </xf>
    <xf numFmtId="1" fontId="16" fillId="0" borderId="0" xfId="0" applyNumberFormat="1" applyFont="1" applyBorder="1" applyAlignment="1">
      <alignment vertical="center"/>
    </xf>
    <xf numFmtId="0" fontId="6" fillId="2" borderId="141" xfId="0" applyFont="1" applyFill="1" applyBorder="1" applyAlignment="1" applyProtection="1">
      <alignment horizontal="center" vertical="center" wrapText="1"/>
      <protection locked="0"/>
    </xf>
    <xf numFmtId="165" fontId="28" fillId="0" borderId="48" xfId="0" applyNumberFormat="1" applyFont="1" applyFill="1" applyBorder="1" applyAlignment="1" applyProtection="1">
      <alignment horizontal="left" vertical="center"/>
    </xf>
    <xf numFmtId="0" fontId="28" fillId="0" borderId="48" xfId="0" applyFont="1" applyBorder="1" applyAlignment="1" applyProtection="1">
      <alignment horizontal="left" vertical="center"/>
    </xf>
    <xf numFmtId="0" fontId="19" fillId="0" borderId="48" xfId="0" applyFont="1" applyBorder="1" applyAlignment="1">
      <alignment horizontal="left" vertical="center"/>
    </xf>
    <xf numFmtId="0" fontId="6" fillId="2" borderId="61" xfId="0" applyFont="1" applyFill="1" applyBorder="1" applyAlignment="1" applyProtection="1">
      <alignment horizontal="center" vertical="center" wrapText="1"/>
      <protection locked="0"/>
    </xf>
    <xf numFmtId="0" fontId="45" fillId="0" borderId="0" xfId="0" quotePrefix="1"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74" fillId="0" borderId="26" xfId="13" applyNumberFormat="1" applyFont="1" applyFill="1" applyBorder="1" applyAlignment="1" applyProtection="1">
      <alignment horizontal="left" vertical="center" wrapText="1"/>
      <protection hidden="1"/>
    </xf>
    <xf numFmtId="0" fontId="16" fillId="0" borderId="26" xfId="0" applyNumberFormat="1" applyFont="1" applyBorder="1" applyAlignment="1">
      <alignment horizontal="left" vertical="center" wrapText="1"/>
    </xf>
    <xf numFmtId="0" fontId="16" fillId="0" borderId="2" xfId="0" applyFont="1" applyBorder="1" applyAlignment="1">
      <alignment horizontal="left" vertical="center"/>
    </xf>
    <xf numFmtId="0" fontId="16" fillId="0" borderId="41" xfId="0" applyFont="1" applyBorder="1" applyAlignment="1">
      <alignment vertical="center"/>
    </xf>
    <xf numFmtId="3" fontId="7" fillId="0" borderId="0" xfId="14" applyNumberFormat="1" applyFont="1" applyBorder="1" applyAlignment="1" applyProtection="1">
      <alignment wrapText="1"/>
      <protection locked="0"/>
    </xf>
    <xf numFmtId="0" fontId="0" fillId="0" borderId="0" xfId="0" applyBorder="1" applyAlignment="1">
      <alignment wrapText="1"/>
    </xf>
    <xf numFmtId="0" fontId="18" fillId="0" borderId="11" xfId="0" applyFont="1" applyBorder="1" applyAlignment="1" applyProtection="1">
      <alignment horizontal="justify" vertical="top" wrapText="1"/>
    </xf>
    <xf numFmtId="0" fontId="0" fillId="0" borderId="12" xfId="0" applyBorder="1" applyAlignment="1" applyProtection="1"/>
    <xf numFmtId="3" fontId="7" fillId="0" borderId="0" xfId="14" applyNumberFormat="1" applyFont="1" applyBorder="1" applyAlignment="1" applyProtection="1">
      <alignment vertical="center" wrapText="1"/>
    </xf>
    <xf numFmtId="0" fontId="17" fillId="0" borderId="0" xfId="0" applyFont="1" applyBorder="1" applyAlignment="1" applyProtection="1">
      <alignment vertical="center" wrapText="1"/>
    </xf>
    <xf numFmtId="3" fontId="7" fillId="0" borderId="28" xfId="14" applyNumberFormat="1" applyFont="1" applyBorder="1" applyAlignment="1" applyProtection="1">
      <alignment vertical="center" wrapText="1"/>
    </xf>
    <xf numFmtId="0" fontId="12" fillId="0" borderId="28" xfId="0" applyFont="1" applyBorder="1" applyAlignment="1" applyProtection="1">
      <alignment vertical="center" wrapText="1"/>
    </xf>
    <xf numFmtId="0" fontId="18" fillId="0" borderId="13" xfId="0" applyFont="1" applyBorder="1" applyAlignment="1" applyProtection="1">
      <alignment horizontal="justify" vertical="top" wrapText="1"/>
    </xf>
    <xf numFmtId="0" fontId="0" fillId="0" borderId="14" xfId="0" applyBorder="1" applyAlignment="1" applyProtection="1"/>
    <xf numFmtId="0" fontId="18" fillId="0" borderId="156" xfId="0" applyFont="1" applyBorder="1" applyAlignment="1" applyProtection="1">
      <alignment horizontal="justify" vertical="top" wrapText="1"/>
    </xf>
    <xf numFmtId="0" fontId="0" fillId="0" borderId="157" xfId="0" applyBorder="1" applyAlignment="1" applyProtection="1"/>
    <xf numFmtId="0" fontId="18" fillId="0" borderId="43" xfId="0" applyFont="1" applyBorder="1" applyAlignment="1" applyProtection="1">
      <alignment horizontal="justify" vertical="top" wrapText="1"/>
    </xf>
    <xf numFmtId="0" fontId="0" fillId="0" borderId="27" xfId="0" applyBorder="1" applyAlignment="1" applyProtection="1"/>
    <xf numFmtId="0" fontId="16" fillId="0" borderId="5" xfId="0" applyFont="1" applyBorder="1" applyAlignment="1">
      <alignment vertical="center"/>
    </xf>
    <xf numFmtId="0" fontId="5" fillId="0" borderId="82" xfId="0" applyFont="1" applyBorder="1" applyAlignment="1">
      <alignment vertical="center" wrapText="1"/>
    </xf>
    <xf numFmtId="0" fontId="5" fillId="0" borderId="60" xfId="0" applyFont="1" applyBorder="1" applyAlignment="1">
      <alignment vertical="center" wrapText="1"/>
    </xf>
    <xf numFmtId="0" fontId="5" fillId="0" borderId="10" xfId="0" applyFont="1" applyBorder="1" applyAlignment="1">
      <alignment vertical="center" wrapText="1"/>
    </xf>
    <xf numFmtId="0" fontId="62" fillId="0" borderId="145" xfId="0" applyFont="1" applyFill="1" applyBorder="1" applyAlignment="1" applyProtection="1">
      <alignment horizontal="left" vertical="center" wrapText="1"/>
    </xf>
    <xf numFmtId="0" fontId="80" fillId="0" borderId="94" xfId="0" applyFont="1" applyBorder="1" applyAlignment="1">
      <alignment vertical="center"/>
    </xf>
    <xf numFmtId="0" fontId="57" fillId="0" borderId="0" xfId="0" applyFont="1" applyBorder="1" applyAlignment="1" applyProtection="1">
      <alignment horizontal="right" vertical="center"/>
    </xf>
    <xf numFmtId="0" fontId="58" fillId="0" borderId="0" xfId="0" applyFont="1" applyBorder="1" applyAlignment="1">
      <alignment horizontal="right" vertical="center"/>
    </xf>
    <xf numFmtId="0" fontId="5" fillId="0" borderId="82" xfId="0" applyFont="1" applyFill="1" applyBorder="1" applyAlignment="1" applyProtection="1">
      <alignment horizontal="left" vertical="center" wrapText="1"/>
    </xf>
    <xf numFmtId="0" fontId="16" fillId="0" borderId="60" xfId="0" applyFont="1" applyBorder="1" applyAlignment="1">
      <alignment vertical="center"/>
    </xf>
    <xf numFmtId="0" fontId="16" fillId="0" borderId="10" xfId="0" applyFont="1" applyBorder="1" applyAlignment="1">
      <alignment vertical="center"/>
    </xf>
    <xf numFmtId="0" fontId="16" fillId="0" borderId="113" xfId="0" applyFont="1" applyBorder="1" applyAlignment="1">
      <alignment horizontal="left" vertical="center"/>
    </xf>
    <xf numFmtId="0" fontId="43" fillId="3" borderId="35" xfId="0" applyFont="1" applyFill="1" applyBorder="1" applyAlignment="1" applyProtection="1">
      <alignment horizontal="center" vertical="center" wrapText="1"/>
    </xf>
    <xf numFmtId="0" fontId="43" fillId="3" borderId="46" xfId="0" applyFont="1" applyFill="1" applyBorder="1" applyAlignment="1" applyProtection="1">
      <alignment horizontal="center" vertical="center" wrapText="1"/>
    </xf>
    <xf numFmtId="0" fontId="16" fillId="0" borderId="117" xfId="0" applyFont="1" applyBorder="1" applyAlignment="1">
      <alignment horizontal="center" vertical="center" wrapText="1"/>
    </xf>
    <xf numFmtId="0" fontId="78" fillId="0" borderId="20" xfId="0" applyFont="1" applyBorder="1" applyAlignment="1">
      <alignment horizontal="left" vertical="center"/>
    </xf>
    <xf numFmtId="0" fontId="78" fillId="0" borderId="0" xfId="0" applyFont="1" applyBorder="1" applyAlignment="1">
      <alignment horizontal="left" vertical="center"/>
    </xf>
    <xf numFmtId="0" fontId="78" fillId="0" borderId="24" xfId="0" applyFont="1" applyBorder="1" applyAlignment="1">
      <alignment horizontal="left" vertical="center"/>
    </xf>
    <xf numFmtId="0" fontId="51" fillId="0" borderId="2" xfId="0" applyFont="1" applyBorder="1" applyAlignment="1">
      <alignment horizontal="center" vertical="center" wrapText="1"/>
    </xf>
    <xf numFmtId="0" fontId="0" fillId="0" borderId="2" xfId="0" applyBorder="1" applyAlignment="1">
      <alignment horizontal="center" wrapText="1"/>
    </xf>
    <xf numFmtId="0" fontId="36" fillId="0" borderId="35" xfId="0" applyFont="1" applyBorder="1" applyAlignment="1">
      <alignment vertical="center" wrapText="1"/>
    </xf>
    <xf numFmtId="0" fontId="36" fillId="0" borderId="46" xfId="0" applyFont="1" applyBorder="1" applyAlignment="1">
      <alignment vertical="center" wrapText="1"/>
    </xf>
    <xf numFmtId="0" fontId="5" fillId="10" borderId="48" xfId="0" applyFont="1" applyFill="1" applyBorder="1" applyAlignment="1" applyProtection="1">
      <alignment horizontal="left" vertical="center" wrapText="1"/>
    </xf>
    <xf numFmtId="0" fontId="16" fillId="0" borderId="48" xfId="0" applyFont="1" applyBorder="1" applyAlignment="1">
      <alignment horizontal="left" vertical="center" wrapText="1"/>
    </xf>
    <xf numFmtId="0" fontId="16" fillId="0" borderId="113" xfId="0" applyFont="1" applyBorder="1" applyAlignment="1">
      <alignment horizontal="left" vertical="center" wrapText="1"/>
    </xf>
    <xf numFmtId="0" fontId="5" fillId="7" borderId="97" xfId="0" applyFont="1" applyFill="1" applyBorder="1" applyAlignment="1" applyProtection="1">
      <alignment horizontal="left" vertical="center" wrapText="1"/>
    </xf>
    <xf numFmtId="0" fontId="5" fillId="7" borderId="32" xfId="0" applyFont="1" applyFill="1" applyBorder="1" applyAlignment="1" applyProtection="1">
      <alignment horizontal="left" vertical="center" wrapText="1"/>
    </xf>
    <xf numFmtId="0" fontId="5" fillId="0" borderId="49" xfId="0" applyFont="1" applyBorder="1" applyAlignment="1">
      <alignment horizontal="left" vertical="center" wrapText="1"/>
    </xf>
    <xf numFmtId="0" fontId="5" fillId="0" borderId="69" xfId="0" applyFont="1" applyFill="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2" xfId="0" applyFont="1" applyBorder="1" applyAlignment="1">
      <alignment horizontal="left" vertical="center" wrapText="1"/>
    </xf>
    <xf numFmtId="0" fontId="16" fillId="0" borderId="46" xfId="0" applyFont="1" applyBorder="1" applyAlignment="1" applyProtection="1">
      <alignment horizontal="center" vertical="center" wrapText="1"/>
    </xf>
    <xf numFmtId="0" fontId="16" fillId="0" borderId="46" xfId="0" applyFont="1" applyBorder="1" applyAlignment="1">
      <alignment horizontal="center" vertical="center" wrapText="1"/>
    </xf>
    <xf numFmtId="0" fontId="78" fillId="0" borderId="20" xfId="0" applyNumberFormat="1" applyFont="1" applyBorder="1" applyAlignment="1">
      <alignment horizontal="left" vertical="center"/>
    </xf>
    <xf numFmtId="0" fontId="16" fillId="0" borderId="0" xfId="0" applyFont="1" applyBorder="1" applyAlignment="1" applyProtection="1">
      <alignment vertical="center"/>
    </xf>
    <xf numFmtId="0" fontId="16" fillId="0" borderId="2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0" xfId="0" applyFont="1" applyBorder="1" applyAlignment="1" applyProtection="1">
      <alignment vertical="center" wrapText="1"/>
    </xf>
    <xf numFmtId="0" fontId="16" fillId="0" borderId="0" xfId="0" applyFont="1" applyBorder="1" applyAlignment="1" applyProtection="1">
      <alignment horizontal="left" vertical="center"/>
    </xf>
    <xf numFmtId="0" fontId="5" fillId="0" borderId="20" xfId="0" applyFont="1" applyBorder="1" applyAlignment="1" applyProtection="1">
      <alignment horizontal="left" vertical="center" wrapText="1"/>
    </xf>
    <xf numFmtId="0" fontId="66" fillId="0" borderId="20" xfId="0" applyFont="1" applyBorder="1" applyAlignment="1" applyProtection="1">
      <alignment horizontal="right" vertical="center"/>
    </xf>
    <xf numFmtId="0" fontId="66" fillId="0" borderId="99" xfId="0" applyFont="1" applyBorder="1" applyAlignment="1" applyProtection="1">
      <alignment horizontal="right" vertical="center" wrapText="1"/>
    </xf>
    <xf numFmtId="0" fontId="66" fillId="0" borderId="92" xfId="0" applyFont="1" applyBorder="1" applyAlignment="1">
      <alignment horizontal="right" vertical="center"/>
    </xf>
    <xf numFmtId="176" fontId="68" fillId="0" borderId="2" xfId="0" applyNumberFormat="1" applyFont="1" applyBorder="1" applyAlignment="1" applyProtection="1">
      <alignment horizontal="left" vertical="center"/>
    </xf>
    <xf numFmtId="176" fontId="67" fillId="0" borderId="2" xfId="0" applyNumberFormat="1" applyFont="1" applyBorder="1" applyAlignment="1" applyProtection="1">
      <alignment horizontal="left" vertical="center"/>
    </xf>
    <xf numFmtId="176" fontId="16" fillId="0" borderId="41" xfId="0" applyNumberFormat="1" applyFont="1" applyBorder="1" applyAlignment="1" applyProtection="1">
      <alignment horizontal="left" vertical="center"/>
    </xf>
    <xf numFmtId="0" fontId="68" fillId="0" borderId="0" xfId="0" quotePrefix="1"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7" fillId="0" borderId="2" xfId="0" applyFont="1" applyBorder="1" applyAlignment="1" applyProtection="1">
      <alignment horizontal="left" vertical="center" wrapText="1"/>
    </xf>
    <xf numFmtId="0" fontId="16" fillId="0" borderId="2" xfId="0" applyFont="1" applyBorder="1" applyAlignment="1">
      <alignment vertical="center" wrapText="1"/>
    </xf>
    <xf numFmtId="0" fontId="8" fillId="0" borderId="31" xfId="0" applyFont="1" applyBorder="1" applyAlignment="1" applyProtection="1">
      <alignment vertical="center" wrapText="1"/>
    </xf>
    <xf numFmtId="0" fontId="5" fillId="0" borderId="2" xfId="0" applyFont="1" applyBorder="1" applyAlignment="1" applyProtection="1">
      <alignment vertical="center" wrapText="1"/>
    </xf>
    <xf numFmtId="0" fontId="5" fillId="0" borderId="29" xfId="0" applyFont="1" applyBorder="1" applyAlignment="1" applyProtection="1">
      <alignment vertical="center" wrapText="1"/>
    </xf>
    <xf numFmtId="0" fontId="5" fillId="0" borderId="26" xfId="0" applyFont="1" applyBorder="1" applyAlignment="1" applyProtection="1">
      <alignment vertical="center" wrapText="1"/>
    </xf>
    <xf numFmtId="0" fontId="8" fillId="0" borderId="26" xfId="0" applyFont="1" applyFill="1" applyBorder="1" applyAlignment="1" applyProtection="1">
      <alignment horizontal="right" vertical="center"/>
    </xf>
    <xf numFmtId="0" fontId="5" fillId="0" borderId="26" xfId="0" applyFont="1" applyBorder="1" applyAlignment="1" applyProtection="1">
      <alignment vertical="center"/>
    </xf>
    <xf numFmtId="173" fontId="8" fillId="0" borderId="2" xfId="0" applyNumberFormat="1" applyFont="1" applyBorder="1" applyAlignment="1" applyProtection="1">
      <alignment horizontal="right" vertical="center"/>
    </xf>
    <xf numFmtId="0" fontId="16" fillId="0" borderId="2" xfId="0" applyFont="1" applyBorder="1" applyAlignment="1" applyProtection="1">
      <alignment horizontal="right" vertical="center"/>
    </xf>
    <xf numFmtId="0" fontId="16" fillId="0" borderId="8" xfId="0" applyFont="1" applyBorder="1" applyAlignment="1" applyProtection="1">
      <alignment horizontal="right" vertical="center"/>
    </xf>
    <xf numFmtId="0" fontId="26" fillId="0" borderId="0" xfId="0" applyFont="1" applyBorder="1" applyAlignment="1">
      <alignment vertical="center"/>
    </xf>
    <xf numFmtId="0" fontId="26" fillId="0" borderId="24" xfId="0" applyFont="1" applyBorder="1" applyAlignment="1">
      <alignment vertical="center"/>
    </xf>
    <xf numFmtId="0" fontId="76" fillId="0" borderId="0" xfId="0" applyFont="1" applyBorder="1" applyAlignment="1">
      <alignment horizontal="center" vertical="center"/>
    </xf>
    <xf numFmtId="0" fontId="52" fillId="0" borderId="0" xfId="0" applyFont="1" applyBorder="1" applyAlignment="1">
      <alignment horizontal="center" vertical="center"/>
    </xf>
    <xf numFmtId="0" fontId="75" fillId="0" borderId="0" xfId="0" applyNumberFormat="1" applyFont="1" applyBorder="1" applyAlignment="1">
      <alignment horizontal="right" vertical="center"/>
    </xf>
    <xf numFmtId="0" fontId="49"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0" fontId="16" fillId="0" borderId="0" xfId="0" applyFont="1" applyBorder="1" applyAlignment="1">
      <alignment horizontal="right" vertical="center"/>
    </xf>
    <xf numFmtId="176" fontId="40" fillId="0" borderId="0" xfId="0" applyNumberFormat="1" applyFont="1" applyBorder="1" applyAlignment="1" applyProtection="1">
      <alignment horizontal="left" vertical="center"/>
    </xf>
    <xf numFmtId="0" fontId="16" fillId="0" borderId="24" xfId="0" applyFont="1" applyBorder="1" applyAlignment="1">
      <alignment horizontal="left" vertical="center"/>
    </xf>
    <xf numFmtId="0" fontId="20" fillId="0" borderId="0" xfId="0" applyFont="1" applyBorder="1" applyAlignment="1" applyProtection="1">
      <alignment horizontal="right" vertical="center"/>
    </xf>
    <xf numFmtId="0" fontId="5" fillId="0" borderId="5" xfId="0" applyFont="1" applyBorder="1" applyAlignment="1" applyProtection="1">
      <alignment horizontal="right" vertical="center"/>
    </xf>
    <xf numFmtId="0" fontId="17" fillId="0" borderId="29" xfId="0" applyFont="1" applyBorder="1" applyAlignment="1">
      <alignment horizontal="right" vertical="center"/>
    </xf>
    <xf numFmtId="0" fontId="17" fillId="0" borderId="26" xfId="0" applyFont="1" applyBorder="1" applyAlignment="1">
      <alignment horizontal="right" vertical="center"/>
    </xf>
    <xf numFmtId="0" fontId="8" fillId="0" borderId="184" xfId="0" applyFont="1" applyBorder="1" applyAlignment="1">
      <alignment horizontal="center"/>
    </xf>
    <xf numFmtId="0" fontId="8" fillId="0" borderId="10" xfId="0" applyFont="1" applyBorder="1" applyAlignment="1">
      <alignment horizontal="center"/>
    </xf>
    <xf numFmtId="0" fontId="8" fillId="0" borderId="59" xfId="0" applyFont="1" applyBorder="1" applyAlignment="1">
      <alignment horizontal="center"/>
    </xf>
    <xf numFmtId="0" fontId="0" fillId="0" borderId="10" xfId="0" applyBorder="1" applyAlignment="1"/>
    <xf numFmtId="171" fontId="8" fillId="0" borderId="195" xfId="0" applyNumberFormat="1" applyFont="1" applyBorder="1" applyAlignment="1">
      <alignment horizontal="center"/>
    </xf>
    <xf numFmtId="0" fontId="8" fillId="0" borderId="94" xfId="0" applyFont="1" applyBorder="1" applyAlignment="1">
      <alignment horizontal="center"/>
    </xf>
    <xf numFmtId="0" fontId="8" fillId="0" borderId="118" xfId="0" applyFont="1" applyBorder="1" applyAlignment="1">
      <alignment horizontal="center"/>
    </xf>
    <xf numFmtId="0" fontId="5" fillId="0" borderId="94" xfId="0" applyFont="1" applyBorder="1" applyAlignment="1">
      <alignment horizontal="center"/>
    </xf>
    <xf numFmtId="0" fontId="5" fillId="0" borderId="118" xfId="0" applyFont="1" applyBorder="1" applyAlignment="1">
      <alignment horizontal="center"/>
    </xf>
    <xf numFmtId="0" fontId="5" fillId="0" borderId="0" xfId="0" applyFont="1" applyAlignment="1">
      <alignment horizontal="justify" vertical="center" wrapText="1"/>
    </xf>
    <xf numFmtId="0" fontId="108" fillId="0" borderId="0" xfId="0" applyFont="1" applyAlignment="1">
      <alignment wrapText="1"/>
    </xf>
    <xf numFmtId="0" fontId="8" fillId="0" borderId="0" xfId="0" applyFont="1" applyAlignment="1">
      <alignment horizontal="right"/>
    </xf>
    <xf numFmtId="0" fontId="104" fillId="0" borderId="0" xfId="0" applyFont="1" applyAlignment="1">
      <alignment horizontal="right"/>
    </xf>
    <xf numFmtId="0" fontId="5" fillId="0" borderId="119" xfId="0" applyFont="1" applyBorder="1" applyAlignment="1">
      <alignment horizontal="center"/>
    </xf>
    <xf numFmtId="0" fontId="5" fillId="0" borderId="120" xfId="0" applyFont="1" applyBorder="1" applyAlignment="1">
      <alignment horizontal="center"/>
    </xf>
    <xf numFmtId="0" fontId="5" fillId="0" borderId="57" xfId="0" applyFont="1" applyBorder="1" applyAlignment="1">
      <alignment horizontal="center"/>
    </xf>
    <xf numFmtId="0" fontId="0" fillId="0" borderId="58" xfId="0" applyBorder="1" applyAlignment="1"/>
    <xf numFmtId="0" fontId="5" fillId="0" borderId="58" xfId="0" applyFont="1" applyBorder="1" applyAlignment="1">
      <alignment horizontal="center"/>
    </xf>
    <xf numFmtId="0" fontId="5" fillId="0" borderId="175" xfId="0" applyFont="1" applyBorder="1" applyAlignment="1">
      <alignment horizontal="center"/>
    </xf>
    <xf numFmtId="0" fontId="5" fillId="0" borderId="177" xfId="0" quotePrefix="1" applyFont="1" applyBorder="1" applyAlignment="1">
      <alignment horizontal="center"/>
    </xf>
    <xf numFmtId="0" fontId="22" fillId="2" borderId="81"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16" fillId="0" borderId="20" xfId="0" applyFont="1" applyBorder="1" applyAlignment="1">
      <alignment horizontal="right" vertical="center"/>
    </xf>
    <xf numFmtId="0" fontId="16" fillId="0" borderId="82" xfId="0" applyFont="1" applyBorder="1" applyAlignment="1">
      <alignment vertical="center"/>
    </xf>
    <xf numFmtId="0" fontId="22" fillId="2" borderId="158" xfId="0" applyFont="1" applyFill="1" applyBorder="1" applyAlignment="1" applyProtection="1">
      <alignment vertical="center"/>
      <protection locked="0"/>
    </xf>
    <xf numFmtId="0" fontId="22" fillId="2" borderId="159" xfId="0" applyFont="1" applyFill="1" applyBorder="1" applyAlignment="1" applyProtection="1">
      <alignment vertical="center"/>
      <protection locked="0"/>
    </xf>
    <xf numFmtId="0" fontId="22" fillId="2" borderId="160" xfId="0" applyFont="1" applyFill="1" applyBorder="1" applyAlignment="1" applyProtection="1">
      <alignment vertical="center"/>
      <protection locked="0"/>
    </xf>
    <xf numFmtId="0" fontId="22" fillId="2" borderId="161" xfId="0" applyFont="1" applyFill="1" applyBorder="1" applyAlignment="1" applyProtection="1">
      <alignment vertical="center"/>
      <protection locked="0"/>
    </xf>
    <xf numFmtId="0" fontId="22" fillId="2" borderId="162" xfId="0" applyFont="1" applyFill="1" applyBorder="1" applyAlignment="1" applyProtection="1">
      <alignment vertical="center"/>
      <protection locked="0"/>
    </xf>
    <xf numFmtId="0" fontId="22" fillId="2" borderId="116" xfId="0" applyFont="1" applyFill="1" applyBorder="1" applyAlignment="1" applyProtection="1">
      <alignment vertical="center"/>
      <protection locked="0"/>
    </xf>
    <xf numFmtId="0" fontId="8" fillId="0" borderId="25" xfId="0" applyFont="1" applyBorder="1" applyAlignment="1">
      <alignment horizontal="right" vertical="center"/>
    </xf>
    <xf numFmtId="0" fontId="8" fillId="0" borderId="53" xfId="0" applyFont="1" applyBorder="1" applyAlignment="1">
      <alignment horizontal="right" vertical="center"/>
    </xf>
    <xf numFmtId="0" fontId="8" fillId="0" borderId="54" xfId="0" applyFont="1" applyBorder="1" applyAlignment="1">
      <alignment horizontal="right" vertical="center"/>
    </xf>
    <xf numFmtId="0" fontId="16" fillId="0" borderId="59" xfId="0" applyFont="1" applyBorder="1" applyAlignment="1">
      <alignment vertical="center"/>
    </xf>
    <xf numFmtId="0" fontId="22" fillId="2" borderId="85" xfId="0" applyFont="1" applyFill="1" applyBorder="1" applyAlignment="1" applyProtection="1">
      <alignment vertical="center"/>
      <protection locked="0"/>
    </xf>
    <xf numFmtId="0" fontId="22" fillId="2" borderId="50" xfId="0" applyFont="1" applyFill="1" applyBorder="1" applyAlignment="1" applyProtection="1">
      <alignment vertical="center"/>
      <protection locked="0"/>
    </xf>
    <xf numFmtId="0" fontId="19" fillId="0" borderId="31" xfId="0" applyFont="1" applyBorder="1" applyAlignment="1">
      <alignment horizontal="right" vertical="center"/>
    </xf>
    <xf numFmtId="0" fontId="19" fillId="0" borderId="2" xfId="0" applyFont="1" applyBorder="1" applyAlignment="1">
      <alignment horizontal="right" vertical="center"/>
    </xf>
    <xf numFmtId="0" fontId="19" fillId="0" borderId="8" xfId="0" applyFont="1" applyBorder="1" applyAlignment="1">
      <alignment horizontal="right" vertical="center"/>
    </xf>
    <xf numFmtId="0" fontId="8" fillId="0" borderId="29" xfId="0" applyFont="1" applyBorder="1" applyAlignment="1">
      <alignment horizontal="right" vertical="center"/>
    </xf>
    <xf numFmtId="0" fontId="8" fillId="0" borderId="26" xfId="0" applyFont="1" applyBorder="1" applyAlignment="1">
      <alignment horizontal="right" vertical="center"/>
    </xf>
    <xf numFmtId="0" fontId="8" fillId="0" borderId="22" xfId="0" applyFont="1" applyBorder="1" applyAlignment="1">
      <alignment horizontal="right" vertical="center"/>
    </xf>
    <xf numFmtId="0" fontId="8" fillId="0" borderId="2" xfId="0" applyFont="1" applyBorder="1" applyAlignment="1">
      <alignment horizontal="right" vertical="center"/>
    </xf>
    <xf numFmtId="0" fontId="22" fillId="2" borderId="112" xfId="0" applyFont="1" applyFill="1" applyBorder="1" applyAlignment="1" applyProtection="1">
      <alignment vertical="center"/>
      <protection locked="0"/>
    </xf>
    <xf numFmtId="0" fontId="18" fillId="0" borderId="0" xfId="0" applyFont="1" applyBorder="1" applyAlignment="1">
      <alignment horizontal="right" vertical="center"/>
    </xf>
    <xf numFmtId="14" fontId="18" fillId="2" borderId="59" xfId="0" applyNumberFormat="1" applyFont="1" applyFill="1" applyBorder="1" applyAlignment="1" applyProtection="1">
      <alignment vertical="center"/>
      <protection locked="0"/>
    </xf>
    <xf numFmtId="14" fontId="18" fillId="2" borderId="60" xfId="0" applyNumberFormat="1" applyFont="1" applyFill="1" applyBorder="1" applyAlignment="1" applyProtection="1">
      <alignment vertical="center"/>
      <protection locked="0"/>
    </xf>
    <xf numFmtId="14" fontId="18" fillId="2" borderId="75" xfId="0" applyNumberFormat="1" applyFont="1" applyFill="1" applyBorder="1" applyAlignment="1" applyProtection="1">
      <alignment vertical="center"/>
      <protection locked="0"/>
    </xf>
    <xf numFmtId="0" fontId="16" fillId="0" borderId="29" xfId="0" applyFont="1" applyBorder="1" applyAlignment="1">
      <alignment horizontal="right"/>
    </xf>
    <xf numFmtId="0" fontId="16" fillId="0" borderId="26" xfId="0" applyFont="1" applyBorder="1" applyAlignment="1">
      <alignment horizontal="right"/>
    </xf>
    <xf numFmtId="0" fontId="36" fillId="0" borderId="31" xfId="0" applyFont="1" applyBorder="1" applyAlignment="1">
      <alignment horizontal="left" wrapText="1"/>
    </xf>
    <xf numFmtId="0" fontId="0" fillId="0" borderId="2" xfId="0" applyBorder="1" applyAlignment="1">
      <alignment wrapText="1"/>
    </xf>
    <xf numFmtId="0" fontId="0" fillId="0" borderId="20" xfId="0" applyBorder="1" applyAlignment="1">
      <alignment wrapText="1"/>
    </xf>
    <xf numFmtId="0" fontId="16" fillId="0" borderId="59" xfId="0" applyFont="1" applyBorder="1" applyAlignment="1">
      <alignment vertical="center" wrapText="1"/>
    </xf>
    <xf numFmtId="0" fontId="16" fillId="0" borderId="10" xfId="0" applyFont="1" applyBorder="1" applyAlignment="1">
      <alignment vertical="center" wrapText="1"/>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10" xfId="0" applyFont="1" applyBorder="1" applyAlignment="1">
      <alignment horizontal="center" vertical="center"/>
    </xf>
    <xf numFmtId="0" fontId="8" fillId="0" borderId="51"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Fill="1" applyBorder="1" applyAlignment="1">
      <alignment horizontal="left"/>
    </xf>
    <xf numFmtId="0" fontId="5" fillId="0" borderId="5" xfId="0" applyFont="1" applyFill="1" applyBorder="1" applyAlignment="1">
      <alignment horizontal="left"/>
    </xf>
    <xf numFmtId="0" fontId="8" fillId="0" borderId="0" xfId="0" applyFont="1" applyBorder="1" applyAlignment="1">
      <alignment horizontal="center"/>
    </xf>
    <xf numFmtId="0" fontId="5" fillId="0" borderId="0" xfId="0" applyFont="1" applyBorder="1" applyAlignment="1"/>
    <xf numFmtId="0" fontId="8" fillId="0" borderId="57" xfId="0" applyFont="1" applyBorder="1" applyAlignment="1"/>
    <xf numFmtId="0" fontId="16" fillId="0" borderId="34" xfId="0" applyFont="1" applyBorder="1" applyAlignment="1"/>
    <xf numFmtId="0" fontId="8" fillId="0" borderId="0" xfId="0" applyFont="1" applyFill="1" applyBorder="1" applyAlignment="1">
      <alignment horizontal="center"/>
    </xf>
    <xf numFmtId="49" fontId="5"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119" xfId="0" applyBorder="1" applyAlignment="1">
      <alignment horizontal="left" vertical="top" wrapText="1"/>
    </xf>
    <xf numFmtId="0" fontId="0" fillId="0" borderId="120" xfId="0" applyBorder="1" applyAlignment="1">
      <alignment horizontal="left" vertical="top" wrapText="1"/>
    </xf>
    <xf numFmtId="49" fontId="5" fillId="0" borderId="141" xfId="0" applyNumberFormat="1" applyFont="1" applyBorder="1" applyAlignment="1"/>
    <xf numFmtId="0" fontId="0" fillId="0" borderId="141" xfId="0" applyBorder="1" applyAlignment="1"/>
    <xf numFmtId="0" fontId="0" fillId="0" borderId="163" xfId="0" applyBorder="1" applyAlignment="1"/>
    <xf numFmtId="49" fontId="5" fillId="0" borderId="0" xfId="0" applyNumberFormat="1" applyFont="1" applyAlignment="1"/>
    <xf numFmtId="0" fontId="0" fillId="0" borderId="0" xfId="0" applyAlignment="1"/>
    <xf numFmtId="0" fontId="8" fillId="0" borderId="20" xfId="0" applyFont="1" applyBorder="1" applyAlignment="1">
      <alignment horizontal="center" textRotation="180"/>
    </xf>
    <xf numFmtId="0" fontId="101" fillId="0" borderId="20" xfId="0" applyFont="1" applyBorder="1" applyAlignment="1">
      <alignment horizontal="center" textRotation="180"/>
    </xf>
    <xf numFmtId="0" fontId="101" fillId="0" borderId="84" xfId="0" applyFont="1" applyBorder="1" applyAlignment="1">
      <alignment horizontal="center" textRotation="180"/>
    </xf>
    <xf numFmtId="9" fontId="22" fillId="2" borderId="51" xfId="15" applyFont="1" applyFill="1" applyBorder="1" applyProtection="1">
      <protection locked="0"/>
    </xf>
    <xf numFmtId="9" fontId="22" fillId="2" borderId="3" xfId="15" applyFont="1" applyFill="1" applyBorder="1" applyProtection="1">
      <protection locked="0"/>
    </xf>
    <xf numFmtId="9" fontId="22" fillId="2" borderId="27" xfId="15" applyFont="1" applyFill="1" applyBorder="1" applyProtection="1">
      <protection locked="0"/>
    </xf>
    <xf numFmtId="44" fontId="8" fillId="0" borderId="54" xfId="1" applyFont="1" applyBorder="1" applyAlignment="1">
      <alignment horizontal="right"/>
    </xf>
    <xf numFmtId="44" fontId="6" fillId="0" borderId="90" xfId="1" applyFont="1" applyBorder="1" applyProtection="1"/>
    <xf numFmtId="44" fontId="6" fillId="0" borderId="80" xfId="1" applyFont="1" applyBorder="1" applyProtection="1"/>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0</xdr:col>
      <xdr:colOff>0</xdr:colOff>
      <xdr:row>47</xdr:row>
      <xdr:rowOff>0</xdr:rowOff>
    </xdr:to>
    <xdr:sp macro="" textlink="">
      <xdr:nvSpPr>
        <xdr:cNvPr id="3099" name="AutoShape 27"/>
        <xdr:cNvSpPr>
          <a:spLocks/>
        </xdr:cNvSpPr>
      </xdr:nvSpPr>
      <xdr:spPr bwMode="auto">
        <a:xfrm>
          <a:off x="0" y="13220700"/>
          <a:ext cx="0" cy="26670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0</xdr:rowOff>
    </xdr:from>
    <xdr:to>
      <xdr:col>0</xdr:col>
      <xdr:colOff>0</xdr:colOff>
      <xdr:row>47</xdr:row>
      <xdr:rowOff>0</xdr:rowOff>
    </xdr:to>
    <xdr:sp macro="" textlink="">
      <xdr:nvSpPr>
        <xdr:cNvPr id="3102" name="AutoShape 30"/>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30</xdr:row>
      <xdr:rowOff>28575</xdr:rowOff>
    </xdr:from>
    <xdr:to>
      <xdr:col>0</xdr:col>
      <xdr:colOff>0</xdr:colOff>
      <xdr:row>34</xdr:row>
      <xdr:rowOff>0</xdr:rowOff>
    </xdr:to>
    <xdr:sp macro="" textlink="">
      <xdr:nvSpPr>
        <xdr:cNvPr id="3104" name="AutoShape 32"/>
        <xdr:cNvSpPr>
          <a:spLocks/>
        </xdr:cNvSpPr>
      </xdr:nvSpPr>
      <xdr:spPr bwMode="auto">
        <a:xfrm>
          <a:off x="0" y="7962900"/>
          <a:ext cx="0" cy="22479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1</xdr:row>
      <xdr:rowOff>47625</xdr:rowOff>
    </xdr:from>
    <xdr:to>
      <xdr:col>3</xdr:col>
      <xdr:colOff>95250</xdr:colOff>
      <xdr:row>2</xdr:row>
      <xdr:rowOff>219075</xdr:rowOff>
    </xdr:to>
    <xdr:pic>
      <xdr:nvPicPr>
        <xdr:cNvPr id="3181" name="Picture 10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09600"/>
          <a:ext cx="2571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33</xdr:row>
      <xdr:rowOff>28575</xdr:rowOff>
    </xdr:from>
    <xdr:to>
      <xdr:col>15</xdr:col>
      <xdr:colOff>190500</xdr:colOff>
      <xdr:row>34</xdr:row>
      <xdr:rowOff>152400</xdr:rowOff>
    </xdr:to>
    <xdr:sp macro="" textlink="">
      <xdr:nvSpPr>
        <xdr:cNvPr id="1030" name="AutoShape 6"/>
        <xdr:cNvSpPr>
          <a:spLocks/>
        </xdr:cNvSpPr>
      </xdr:nvSpPr>
      <xdr:spPr bwMode="auto">
        <a:xfrm>
          <a:off x="9477375" y="7515225"/>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30</xdr:row>
      <xdr:rowOff>28575</xdr:rowOff>
    </xdr:from>
    <xdr:to>
      <xdr:col>15</xdr:col>
      <xdr:colOff>190500</xdr:colOff>
      <xdr:row>31</xdr:row>
      <xdr:rowOff>152400</xdr:rowOff>
    </xdr:to>
    <xdr:sp macro="" textlink="">
      <xdr:nvSpPr>
        <xdr:cNvPr id="1031" name="AutoShape 7"/>
        <xdr:cNvSpPr>
          <a:spLocks/>
        </xdr:cNvSpPr>
      </xdr:nvSpPr>
      <xdr:spPr bwMode="auto">
        <a:xfrm>
          <a:off x="9477375" y="70485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53</xdr:row>
      <xdr:rowOff>28575</xdr:rowOff>
    </xdr:from>
    <xdr:to>
      <xdr:col>15</xdr:col>
      <xdr:colOff>190500</xdr:colOff>
      <xdr:row>54</xdr:row>
      <xdr:rowOff>152400</xdr:rowOff>
    </xdr:to>
    <xdr:sp macro="" textlink="">
      <xdr:nvSpPr>
        <xdr:cNvPr id="1032" name="AutoShape 8"/>
        <xdr:cNvSpPr>
          <a:spLocks/>
        </xdr:cNvSpPr>
      </xdr:nvSpPr>
      <xdr:spPr bwMode="auto">
        <a:xfrm>
          <a:off x="9477375" y="119538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56</xdr:row>
      <xdr:rowOff>28575</xdr:rowOff>
    </xdr:from>
    <xdr:to>
      <xdr:col>15</xdr:col>
      <xdr:colOff>190500</xdr:colOff>
      <xdr:row>57</xdr:row>
      <xdr:rowOff>152400</xdr:rowOff>
    </xdr:to>
    <xdr:sp macro="" textlink="">
      <xdr:nvSpPr>
        <xdr:cNvPr id="1033" name="AutoShape 9"/>
        <xdr:cNvSpPr>
          <a:spLocks/>
        </xdr:cNvSpPr>
      </xdr:nvSpPr>
      <xdr:spPr bwMode="auto">
        <a:xfrm>
          <a:off x="9477375" y="124491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36</xdr:row>
      <xdr:rowOff>9525</xdr:rowOff>
    </xdr:from>
    <xdr:to>
      <xdr:col>15</xdr:col>
      <xdr:colOff>190500</xdr:colOff>
      <xdr:row>37</xdr:row>
      <xdr:rowOff>152400</xdr:rowOff>
    </xdr:to>
    <xdr:sp macro="" textlink="">
      <xdr:nvSpPr>
        <xdr:cNvPr id="1037" name="AutoShape 13"/>
        <xdr:cNvSpPr>
          <a:spLocks/>
        </xdr:cNvSpPr>
      </xdr:nvSpPr>
      <xdr:spPr bwMode="auto">
        <a:xfrm>
          <a:off x="9477375" y="814387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0</xdr:rowOff>
    </xdr:from>
    <xdr:to>
      <xdr:col>15</xdr:col>
      <xdr:colOff>190500</xdr:colOff>
      <xdr:row>40</xdr:row>
      <xdr:rowOff>0</xdr:rowOff>
    </xdr:to>
    <xdr:sp macro="" textlink="">
      <xdr:nvSpPr>
        <xdr:cNvPr id="1038" name="AutoShape 14"/>
        <xdr:cNvSpPr>
          <a:spLocks/>
        </xdr:cNvSpPr>
      </xdr:nvSpPr>
      <xdr:spPr bwMode="auto">
        <a:xfrm>
          <a:off x="9477375" y="9048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0</xdr:rowOff>
    </xdr:from>
    <xdr:to>
      <xdr:col>15</xdr:col>
      <xdr:colOff>190500</xdr:colOff>
      <xdr:row>40</xdr:row>
      <xdr:rowOff>0</xdr:rowOff>
    </xdr:to>
    <xdr:sp macro="" textlink="">
      <xdr:nvSpPr>
        <xdr:cNvPr id="1039" name="AutoShape 15"/>
        <xdr:cNvSpPr>
          <a:spLocks/>
        </xdr:cNvSpPr>
      </xdr:nvSpPr>
      <xdr:spPr bwMode="auto">
        <a:xfrm>
          <a:off x="9477375" y="9048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28575</xdr:rowOff>
    </xdr:from>
    <xdr:to>
      <xdr:col>15</xdr:col>
      <xdr:colOff>190500</xdr:colOff>
      <xdr:row>42</xdr:row>
      <xdr:rowOff>171450</xdr:rowOff>
    </xdr:to>
    <xdr:sp macro="" textlink="">
      <xdr:nvSpPr>
        <xdr:cNvPr id="1042" name="AutoShape 18"/>
        <xdr:cNvSpPr>
          <a:spLocks/>
        </xdr:cNvSpPr>
      </xdr:nvSpPr>
      <xdr:spPr bwMode="auto">
        <a:xfrm>
          <a:off x="9505950" y="9324975"/>
          <a:ext cx="161925" cy="390525"/>
        </a:xfrm>
        <a:prstGeom prst="rightBrace">
          <a:avLst>
            <a:gd name="adj1" fmla="val 200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40</xdr:row>
      <xdr:rowOff>0</xdr:rowOff>
    </xdr:from>
    <xdr:to>
      <xdr:col>15</xdr:col>
      <xdr:colOff>238125</xdr:colOff>
      <xdr:row>40</xdr:row>
      <xdr:rowOff>0</xdr:rowOff>
    </xdr:to>
    <xdr:sp macro="" textlink="">
      <xdr:nvSpPr>
        <xdr:cNvPr id="1045" name="AutoShape 21"/>
        <xdr:cNvSpPr>
          <a:spLocks/>
        </xdr:cNvSpPr>
      </xdr:nvSpPr>
      <xdr:spPr bwMode="auto">
        <a:xfrm>
          <a:off x="9525000" y="9048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66</xdr:row>
      <xdr:rowOff>0</xdr:rowOff>
    </xdr:from>
    <xdr:to>
      <xdr:col>15</xdr:col>
      <xdr:colOff>190500</xdr:colOff>
      <xdr:row>66</xdr:row>
      <xdr:rowOff>0</xdr:rowOff>
    </xdr:to>
    <xdr:sp macro="" textlink="">
      <xdr:nvSpPr>
        <xdr:cNvPr id="1046" name="AutoShape 22"/>
        <xdr:cNvSpPr>
          <a:spLocks/>
        </xdr:cNvSpPr>
      </xdr:nvSpPr>
      <xdr:spPr bwMode="auto">
        <a:xfrm>
          <a:off x="9505950" y="145542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66</xdr:row>
      <xdr:rowOff>0</xdr:rowOff>
    </xdr:from>
    <xdr:to>
      <xdr:col>15</xdr:col>
      <xdr:colOff>190500</xdr:colOff>
      <xdr:row>66</xdr:row>
      <xdr:rowOff>0</xdr:rowOff>
    </xdr:to>
    <xdr:sp macro="" textlink="">
      <xdr:nvSpPr>
        <xdr:cNvPr id="1047" name="AutoShape 23"/>
        <xdr:cNvSpPr>
          <a:spLocks/>
        </xdr:cNvSpPr>
      </xdr:nvSpPr>
      <xdr:spPr bwMode="auto">
        <a:xfrm>
          <a:off x="9477375" y="145542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27</xdr:row>
      <xdr:rowOff>28575</xdr:rowOff>
    </xdr:from>
    <xdr:to>
      <xdr:col>16</xdr:col>
      <xdr:colOff>0</xdr:colOff>
      <xdr:row>28</xdr:row>
      <xdr:rowOff>152400</xdr:rowOff>
    </xdr:to>
    <xdr:sp macro="" textlink="">
      <xdr:nvSpPr>
        <xdr:cNvPr id="1072" name="AutoShape 48"/>
        <xdr:cNvSpPr>
          <a:spLocks/>
        </xdr:cNvSpPr>
      </xdr:nvSpPr>
      <xdr:spPr bwMode="auto">
        <a:xfrm>
          <a:off x="9505950" y="6562725"/>
          <a:ext cx="447675" cy="3143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44</xdr:row>
      <xdr:rowOff>28575</xdr:rowOff>
    </xdr:from>
    <xdr:to>
      <xdr:col>15</xdr:col>
      <xdr:colOff>190500</xdr:colOff>
      <xdr:row>45</xdr:row>
      <xdr:rowOff>171450</xdr:rowOff>
    </xdr:to>
    <xdr:sp macro="" textlink="">
      <xdr:nvSpPr>
        <xdr:cNvPr id="1074" name="AutoShape 50"/>
        <xdr:cNvSpPr>
          <a:spLocks/>
        </xdr:cNvSpPr>
      </xdr:nvSpPr>
      <xdr:spPr bwMode="auto">
        <a:xfrm>
          <a:off x="9505950" y="995362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68</xdr:row>
      <xdr:rowOff>28575</xdr:rowOff>
    </xdr:from>
    <xdr:to>
      <xdr:col>15</xdr:col>
      <xdr:colOff>190500</xdr:colOff>
      <xdr:row>69</xdr:row>
      <xdr:rowOff>171450</xdr:rowOff>
    </xdr:to>
    <xdr:sp macro="" textlink="">
      <xdr:nvSpPr>
        <xdr:cNvPr id="1077" name="AutoShape 53"/>
        <xdr:cNvSpPr>
          <a:spLocks/>
        </xdr:cNvSpPr>
      </xdr:nvSpPr>
      <xdr:spPr bwMode="auto">
        <a:xfrm>
          <a:off x="9505950" y="1502092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71</xdr:row>
      <xdr:rowOff>28575</xdr:rowOff>
    </xdr:from>
    <xdr:to>
      <xdr:col>15</xdr:col>
      <xdr:colOff>190500</xdr:colOff>
      <xdr:row>72</xdr:row>
      <xdr:rowOff>171450</xdr:rowOff>
    </xdr:to>
    <xdr:sp macro="" textlink="">
      <xdr:nvSpPr>
        <xdr:cNvPr id="1081" name="AutoShape 57"/>
        <xdr:cNvSpPr>
          <a:spLocks/>
        </xdr:cNvSpPr>
      </xdr:nvSpPr>
      <xdr:spPr bwMode="auto">
        <a:xfrm>
          <a:off x="9505950" y="1559242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59</xdr:row>
      <xdr:rowOff>28575</xdr:rowOff>
    </xdr:from>
    <xdr:to>
      <xdr:col>15</xdr:col>
      <xdr:colOff>190500</xdr:colOff>
      <xdr:row>60</xdr:row>
      <xdr:rowOff>152400</xdr:rowOff>
    </xdr:to>
    <xdr:sp macro="" textlink="">
      <xdr:nvSpPr>
        <xdr:cNvPr id="1084" name="AutoShape 60"/>
        <xdr:cNvSpPr>
          <a:spLocks/>
        </xdr:cNvSpPr>
      </xdr:nvSpPr>
      <xdr:spPr bwMode="auto">
        <a:xfrm>
          <a:off x="9477375" y="130397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62</xdr:row>
      <xdr:rowOff>28575</xdr:rowOff>
    </xdr:from>
    <xdr:to>
      <xdr:col>15</xdr:col>
      <xdr:colOff>190500</xdr:colOff>
      <xdr:row>63</xdr:row>
      <xdr:rowOff>152400</xdr:rowOff>
    </xdr:to>
    <xdr:sp macro="" textlink="">
      <xdr:nvSpPr>
        <xdr:cNvPr id="1085" name="AutoShape 61"/>
        <xdr:cNvSpPr>
          <a:spLocks/>
        </xdr:cNvSpPr>
      </xdr:nvSpPr>
      <xdr:spPr bwMode="auto">
        <a:xfrm>
          <a:off x="9477375" y="136112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333375</xdr:colOff>
      <xdr:row>0</xdr:row>
      <xdr:rowOff>161925</xdr:rowOff>
    </xdr:from>
    <xdr:to>
      <xdr:col>2</xdr:col>
      <xdr:colOff>285750</xdr:colOff>
      <xdr:row>1</xdr:row>
      <xdr:rowOff>419100</xdr:rowOff>
    </xdr:to>
    <xdr:pic>
      <xdr:nvPicPr>
        <xdr:cNvPr id="1086" name="Picture 6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61925"/>
          <a:ext cx="2571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16387" name="AutoShape 3"/>
        <xdr:cNvSpPr>
          <a:spLocks/>
        </xdr:cNvSpPr>
      </xdr:nvSpPr>
      <xdr:spPr bwMode="auto">
        <a:xfrm>
          <a:off x="0" y="4162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16388" name="AutoShape 4"/>
        <xdr:cNvSpPr>
          <a:spLocks/>
        </xdr:cNvSpPr>
      </xdr:nvSpPr>
      <xdr:spPr bwMode="auto">
        <a:xfrm>
          <a:off x="0" y="7553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11</xdr:row>
      <xdr:rowOff>19050</xdr:rowOff>
    </xdr:from>
    <xdr:to>
      <xdr:col>0</xdr:col>
      <xdr:colOff>0</xdr:colOff>
      <xdr:row>15</xdr:row>
      <xdr:rowOff>0</xdr:rowOff>
    </xdr:to>
    <xdr:sp macro="" textlink="">
      <xdr:nvSpPr>
        <xdr:cNvPr id="16389" name="AutoShape 5"/>
        <xdr:cNvSpPr>
          <a:spLocks/>
        </xdr:cNvSpPr>
      </xdr:nvSpPr>
      <xdr:spPr bwMode="auto">
        <a:xfrm>
          <a:off x="0" y="4181475"/>
          <a:ext cx="0" cy="27908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16390" name="AutoShape 6"/>
        <xdr:cNvSpPr>
          <a:spLocks/>
        </xdr:cNvSpPr>
      </xdr:nvSpPr>
      <xdr:spPr bwMode="auto">
        <a:xfrm>
          <a:off x="0" y="7553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17</xdr:row>
      <xdr:rowOff>0</xdr:rowOff>
    </xdr:from>
    <xdr:to>
      <xdr:col>0</xdr:col>
      <xdr:colOff>19050</xdr:colOff>
      <xdr:row>22</xdr:row>
      <xdr:rowOff>0</xdr:rowOff>
    </xdr:to>
    <xdr:sp macro="" textlink="">
      <xdr:nvSpPr>
        <xdr:cNvPr id="16391" name="AutoShape 7"/>
        <xdr:cNvSpPr>
          <a:spLocks/>
        </xdr:cNvSpPr>
      </xdr:nvSpPr>
      <xdr:spPr bwMode="auto">
        <a:xfrm>
          <a:off x="0" y="8134350"/>
          <a:ext cx="19050" cy="2238375"/>
        </a:xfrm>
        <a:prstGeom prst="leftBrace">
          <a:avLst>
            <a:gd name="adj1" fmla="val 97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16392" name="AutoShape 8"/>
        <xdr:cNvSpPr>
          <a:spLocks/>
        </xdr:cNvSpPr>
      </xdr:nvSpPr>
      <xdr:spPr bwMode="auto">
        <a:xfrm>
          <a:off x="0" y="7553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22</xdr:row>
      <xdr:rowOff>647700</xdr:rowOff>
    </xdr:from>
    <xdr:to>
      <xdr:col>0</xdr:col>
      <xdr:colOff>0</xdr:colOff>
      <xdr:row>23</xdr:row>
      <xdr:rowOff>0</xdr:rowOff>
    </xdr:to>
    <xdr:sp macro="" textlink="">
      <xdr:nvSpPr>
        <xdr:cNvPr id="16393" name="AutoShape 9"/>
        <xdr:cNvSpPr>
          <a:spLocks/>
        </xdr:cNvSpPr>
      </xdr:nvSpPr>
      <xdr:spPr bwMode="auto">
        <a:xfrm>
          <a:off x="0" y="108870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19050</xdr:colOff>
      <xdr:row>23</xdr:row>
      <xdr:rowOff>0</xdr:rowOff>
    </xdr:to>
    <xdr:sp macro="" textlink="">
      <xdr:nvSpPr>
        <xdr:cNvPr id="16394" name="AutoShape 10"/>
        <xdr:cNvSpPr>
          <a:spLocks/>
        </xdr:cNvSpPr>
      </xdr:nvSpPr>
      <xdr:spPr bwMode="auto">
        <a:xfrm>
          <a:off x="0" y="1088707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19050</xdr:colOff>
      <xdr:row>23</xdr:row>
      <xdr:rowOff>0</xdr:rowOff>
    </xdr:to>
    <xdr:sp macro="" textlink="">
      <xdr:nvSpPr>
        <xdr:cNvPr id="16400" name="AutoShape 16"/>
        <xdr:cNvSpPr>
          <a:spLocks/>
        </xdr:cNvSpPr>
      </xdr:nvSpPr>
      <xdr:spPr bwMode="auto">
        <a:xfrm>
          <a:off x="0" y="1088707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19</xdr:row>
      <xdr:rowOff>19050</xdr:rowOff>
    </xdr:from>
    <xdr:to>
      <xdr:col>0</xdr:col>
      <xdr:colOff>19050</xdr:colOff>
      <xdr:row>23</xdr:row>
      <xdr:rowOff>0</xdr:rowOff>
    </xdr:to>
    <xdr:sp macro="" textlink="">
      <xdr:nvSpPr>
        <xdr:cNvPr id="16401" name="AutoShape 17"/>
        <xdr:cNvSpPr>
          <a:spLocks/>
        </xdr:cNvSpPr>
      </xdr:nvSpPr>
      <xdr:spPr bwMode="auto">
        <a:xfrm>
          <a:off x="0" y="9067800"/>
          <a:ext cx="19050" cy="1819275"/>
        </a:xfrm>
        <a:prstGeom prst="leftBrace">
          <a:avLst>
            <a:gd name="adj1" fmla="val 79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19050</xdr:colOff>
      <xdr:row>24</xdr:row>
      <xdr:rowOff>0</xdr:rowOff>
    </xdr:to>
    <xdr:sp macro="" textlink="">
      <xdr:nvSpPr>
        <xdr:cNvPr id="16402" name="AutoShape 18"/>
        <xdr:cNvSpPr>
          <a:spLocks/>
        </xdr:cNvSpPr>
      </xdr:nvSpPr>
      <xdr:spPr bwMode="auto">
        <a:xfrm>
          <a:off x="0" y="1134427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0</xdr:row>
      <xdr:rowOff>219075</xdr:rowOff>
    </xdr:from>
    <xdr:to>
      <xdr:col>3</xdr:col>
      <xdr:colOff>9525</xdr:colOff>
      <xdr:row>2</xdr:row>
      <xdr:rowOff>209550</xdr:rowOff>
    </xdr:to>
    <xdr:pic>
      <xdr:nvPicPr>
        <xdr:cNvPr id="16403"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19075"/>
          <a:ext cx="2571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25</xdr:row>
      <xdr:rowOff>28575</xdr:rowOff>
    </xdr:from>
    <xdr:to>
      <xdr:col>15</xdr:col>
      <xdr:colOff>190500</xdr:colOff>
      <xdr:row>26</xdr:row>
      <xdr:rowOff>152400</xdr:rowOff>
    </xdr:to>
    <xdr:sp macro="" textlink="">
      <xdr:nvSpPr>
        <xdr:cNvPr id="17411" name="AutoShape 3"/>
        <xdr:cNvSpPr>
          <a:spLocks/>
        </xdr:cNvSpPr>
      </xdr:nvSpPr>
      <xdr:spPr bwMode="auto">
        <a:xfrm>
          <a:off x="9153525" y="65151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22</xdr:row>
      <xdr:rowOff>28575</xdr:rowOff>
    </xdr:from>
    <xdr:to>
      <xdr:col>15</xdr:col>
      <xdr:colOff>190500</xdr:colOff>
      <xdr:row>23</xdr:row>
      <xdr:rowOff>152400</xdr:rowOff>
    </xdr:to>
    <xdr:sp macro="" textlink="">
      <xdr:nvSpPr>
        <xdr:cNvPr id="17412" name="AutoShape 4"/>
        <xdr:cNvSpPr>
          <a:spLocks/>
        </xdr:cNvSpPr>
      </xdr:nvSpPr>
      <xdr:spPr bwMode="auto">
        <a:xfrm>
          <a:off x="9153525" y="59436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28</xdr:row>
      <xdr:rowOff>9525</xdr:rowOff>
    </xdr:from>
    <xdr:to>
      <xdr:col>15</xdr:col>
      <xdr:colOff>190500</xdr:colOff>
      <xdr:row>29</xdr:row>
      <xdr:rowOff>152400</xdr:rowOff>
    </xdr:to>
    <xdr:sp macro="" textlink="">
      <xdr:nvSpPr>
        <xdr:cNvPr id="17414" name="AutoShape 6"/>
        <xdr:cNvSpPr>
          <a:spLocks/>
        </xdr:cNvSpPr>
      </xdr:nvSpPr>
      <xdr:spPr bwMode="auto">
        <a:xfrm>
          <a:off x="9182100" y="7267575"/>
          <a:ext cx="161925" cy="457200"/>
        </a:xfrm>
        <a:prstGeom prst="rightBrace">
          <a:avLst>
            <a:gd name="adj1" fmla="val 235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34</xdr:row>
      <xdr:rowOff>28575</xdr:rowOff>
    </xdr:from>
    <xdr:to>
      <xdr:col>15</xdr:col>
      <xdr:colOff>190500</xdr:colOff>
      <xdr:row>35</xdr:row>
      <xdr:rowOff>152400</xdr:rowOff>
    </xdr:to>
    <xdr:sp macro="" textlink="">
      <xdr:nvSpPr>
        <xdr:cNvPr id="17424" name="AutoShape 16"/>
        <xdr:cNvSpPr>
          <a:spLocks/>
        </xdr:cNvSpPr>
      </xdr:nvSpPr>
      <xdr:spPr bwMode="auto">
        <a:xfrm>
          <a:off x="9153525" y="90011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28575</xdr:rowOff>
    </xdr:from>
    <xdr:to>
      <xdr:col>15</xdr:col>
      <xdr:colOff>190500</xdr:colOff>
      <xdr:row>38</xdr:row>
      <xdr:rowOff>257175</xdr:rowOff>
    </xdr:to>
    <xdr:sp macro="" textlink="">
      <xdr:nvSpPr>
        <xdr:cNvPr id="17425" name="AutoShape 17"/>
        <xdr:cNvSpPr>
          <a:spLocks/>
        </xdr:cNvSpPr>
      </xdr:nvSpPr>
      <xdr:spPr bwMode="auto">
        <a:xfrm>
          <a:off x="9153525" y="957262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19</xdr:row>
      <xdr:rowOff>28575</xdr:rowOff>
    </xdr:from>
    <xdr:to>
      <xdr:col>16</xdr:col>
      <xdr:colOff>9525</xdr:colOff>
      <xdr:row>20</xdr:row>
      <xdr:rowOff>161925</xdr:rowOff>
    </xdr:to>
    <xdr:sp macro="" textlink="">
      <xdr:nvSpPr>
        <xdr:cNvPr id="17430" name="AutoShape 22"/>
        <xdr:cNvSpPr>
          <a:spLocks/>
        </xdr:cNvSpPr>
      </xdr:nvSpPr>
      <xdr:spPr bwMode="auto">
        <a:xfrm>
          <a:off x="9191625" y="537210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1019175</xdr:colOff>
      <xdr:row>40</xdr:row>
      <xdr:rowOff>28575</xdr:rowOff>
    </xdr:from>
    <xdr:to>
      <xdr:col>15</xdr:col>
      <xdr:colOff>190500</xdr:colOff>
      <xdr:row>41</xdr:row>
      <xdr:rowOff>171450</xdr:rowOff>
    </xdr:to>
    <xdr:sp macro="" textlink="">
      <xdr:nvSpPr>
        <xdr:cNvPr id="17434" name="AutoShape 26"/>
        <xdr:cNvSpPr>
          <a:spLocks/>
        </xdr:cNvSpPr>
      </xdr:nvSpPr>
      <xdr:spPr bwMode="auto">
        <a:xfrm>
          <a:off x="9144000" y="10267950"/>
          <a:ext cx="200025" cy="457200"/>
        </a:xfrm>
        <a:prstGeom prst="rightBrace">
          <a:avLst>
            <a:gd name="adj1" fmla="val 190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43</xdr:row>
      <xdr:rowOff>28575</xdr:rowOff>
    </xdr:from>
    <xdr:to>
      <xdr:col>15</xdr:col>
      <xdr:colOff>190500</xdr:colOff>
      <xdr:row>44</xdr:row>
      <xdr:rowOff>190500</xdr:rowOff>
    </xdr:to>
    <xdr:sp macro="" textlink="">
      <xdr:nvSpPr>
        <xdr:cNvPr id="17435" name="AutoShape 27"/>
        <xdr:cNvSpPr>
          <a:spLocks/>
        </xdr:cNvSpPr>
      </xdr:nvSpPr>
      <xdr:spPr bwMode="auto">
        <a:xfrm>
          <a:off x="9153525" y="11039475"/>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352425</xdr:colOff>
      <xdr:row>1</xdr:row>
      <xdr:rowOff>19050</xdr:rowOff>
    </xdr:from>
    <xdr:to>
      <xdr:col>2</xdr:col>
      <xdr:colOff>304800</xdr:colOff>
      <xdr:row>3</xdr:row>
      <xdr:rowOff>142875</xdr:rowOff>
    </xdr:to>
    <xdr:pic>
      <xdr:nvPicPr>
        <xdr:cNvPr id="17436" name="Picture 2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428625"/>
          <a:ext cx="25717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304800</xdr:colOff>
      <xdr:row>0</xdr:row>
      <xdr:rowOff>161925</xdr:rowOff>
    </xdr:from>
    <xdr:to>
      <xdr:col>5</xdr:col>
      <xdr:colOff>19050</xdr:colOff>
      <xdr:row>3</xdr:row>
      <xdr:rowOff>123825</xdr:rowOff>
    </xdr:to>
    <xdr:pic>
      <xdr:nvPicPr>
        <xdr:cNvPr id="17437"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61925"/>
          <a:ext cx="35433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xdr:row>
      <xdr:rowOff>38100</xdr:rowOff>
    </xdr:from>
    <xdr:to>
      <xdr:col>8</xdr:col>
      <xdr:colOff>1000125</xdr:colOff>
      <xdr:row>4</xdr:row>
      <xdr:rowOff>333375</xdr:rowOff>
    </xdr:to>
    <xdr:sp macro="" textlink="">
      <xdr:nvSpPr>
        <xdr:cNvPr id="5125" name="Line 5"/>
        <xdr:cNvSpPr>
          <a:spLocks noChangeShapeType="1"/>
        </xdr:cNvSpPr>
      </xdr:nvSpPr>
      <xdr:spPr bwMode="auto">
        <a:xfrm>
          <a:off x="7362825" y="1314450"/>
          <a:ext cx="9906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9</xdr:col>
      <xdr:colOff>0</xdr:colOff>
      <xdr:row>4</xdr:row>
      <xdr:rowOff>342900</xdr:rowOff>
    </xdr:to>
    <xdr:sp macro="" textlink="">
      <xdr:nvSpPr>
        <xdr:cNvPr id="5126" name="Line 6"/>
        <xdr:cNvSpPr>
          <a:spLocks noChangeShapeType="1"/>
        </xdr:cNvSpPr>
      </xdr:nvSpPr>
      <xdr:spPr bwMode="auto">
        <a:xfrm flipV="1">
          <a:off x="7353300" y="1285875"/>
          <a:ext cx="10096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H87"/>
  <sheetViews>
    <sheetView topLeftCell="A61" zoomScaleNormal="100" zoomScaleSheetLayoutView="100" workbookViewId="0">
      <selection activeCell="A41" sqref="A41:B41"/>
    </sheetView>
  </sheetViews>
  <sheetFormatPr defaultRowHeight="15" x14ac:dyDescent="0.2"/>
  <cols>
    <col min="1" max="1" width="4" customWidth="1"/>
    <col min="2" max="2" width="78" customWidth="1"/>
  </cols>
  <sheetData>
    <row r="1" spans="1:8" ht="47.25" x14ac:dyDescent="0.2">
      <c r="A1" s="299"/>
      <c r="B1" s="186" t="s">
        <v>184</v>
      </c>
      <c r="C1" s="299"/>
      <c r="D1" s="299"/>
      <c r="E1" s="299"/>
      <c r="F1" s="299"/>
      <c r="G1" s="299"/>
      <c r="H1" s="299"/>
    </row>
    <row r="2" spans="1:8" ht="15.75" x14ac:dyDescent="0.25">
      <c r="A2" s="299"/>
      <c r="B2" s="299"/>
      <c r="C2" s="299"/>
      <c r="D2" s="301"/>
      <c r="E2" s="300"/>
      <c r="F2" s="299"/>
      <c r="G2" s="299"/>
      <c r="H2" s="299"/>
    </row>
    <row r="3" spans="1:8" ht="15.75" x14ac:dyDescent="0.2">
      <c r="A3" s="187"/>
      <c r="B3" s="186" t="s">
        <v>185</v>
      </c>
      <c r="C3" s="299"/>
      <c r="D3" s="299"/>
      <c r="E3" s="299"/>
      <c r="F3" s="299"/>
      <c r="G3" s="299"/>
      <c r="H3" s="299"/>
    </row>
    <row r="4" spans="1:8" x14ac:dyDescent="0.2">
      <c r="A4" s="187"/>
      <c r="B4" s="187"/>
      <c r="C4" s="299"/>
      <c r="D4" s="299"/>
      <c r="E4" s="299"/>
      <c r="F4" s="299"/>
      <c r="G4" s="299"/>
      <c r="H4" s="299"/>
    </row>
    <row r="5" spans="1:8" ht="15.75" x14ac:dyDescent="0.2">
      <c r="A5" s="906" t="s">
        <v>41</v>
      </c>
      <c r="B5" s="900" t="s">
        <v>186</v>
      </c>
      <c r="C5" s="299"/>
      <c r="D5" s="299"/>
      <c r="E5" s="299"/>
      <c r="F5" s="299"/>
      <c r="G5" s="299"/>
      <c r="H5" s="299"/>
    </row>
    <row r="6" spans="1:8" x14ac:dyDescent="0.2">
      <c r="A6" s="187"/>
      <c r="B6" s="188"/>
      <c r="C6" s="299"/>
      <c r="D6" s="299"/>
      <c r="E6" s="299"/>
      <c r="F6" s="299"/>
      <c r="G6" s="299"/>
      <c r="H6" s="299"/>
    </row>
    <row r="7" spans="1:8" ht="38.25" x14ac:dyDescent="0.2">
      <c r="A7" s="189">
        <v>1</v>
      </c>
      <c r="B7" s="190" t="s">
        <v>187</v>
      </c>
      <c r="C7" s="299"/>
      <c r="D7" s="299"/>
      <c r="E7" s="299"/>
      <c r="F7" s="299"/>
      <c r="G7" s="299"/>
      <c r="H7" s="299"/>
    </row>
    <row r="8" spans="1:8" x14ac:dyDescent="0.2">
      <c r="A8" s="189"/>
      <c r="B8" s="299"/>
      <c r="C8" s="299"/>
      <c r="D8" s="299"/>
      <c r="E8" s="299"/>
      <c r="F8" s="299"/>
      <c r="G8" s="299"/>
      <c r="H8" s="299"/>
    </row>
    <row r="9" spans="1:8" ht="51" x14ac:dyDescent="0.2">
      <c r="A9" s="189">
        <f>A7+1</f>
        <v>2</v>
      </c>
      <c r="B9" s="191" t="s">
        <v>248</v>
      </c>
      <c r="C9" s="299"/>
      <c r="D9" s="299"/>
      <c r="E9" s="299"/>
      <c r="F9" s="299"/>
      <c r="G9" s="299"/>
      <c r="H9" s="299"/>
    </row>
    <row r="10" spans="1:8" x14ac:dyDescent="0.2">
      <c r="A10" s="189"/>
      <c r="B10" s="191"/>
      <c r="C10" s="299"/>
      <c r="D10" s="299"/>
      <c r="E10" s="299"/>
      <c r="F10" s="299"/>
      <c r="G10" s="299"/>
      <c r="H10" s="299"/>
    </row>
    <row r="11" spans="1:8" ht="25.5" x14ac:dyDescent="0.2">
      <c r="A11" s="189">
        <f>A9+1</f>
        <v>3</v>
      </c>
      <c r="B11" s="190" t="s">
        <v>188</v>
      </c>
      <c r="C11" s="299"/>
      <c r="D11" s="299"/>
      <c r="E11" s="299"/>
      <c r="F11" s="299"/>
      <c r="G11" s="299"/>
      <c r="H11" s="299"/>
    </row>
    <row r="12" spans="1:8" x14ac:dyDescent="0.2">
      <c r="A12" s="189"/>
      <c r="B12" s="191"/>
      <c r="C12" s="299"/>
      <c r="D12" s="299"/>
      <c r="E12" s="299"/>
      <c r="F12" s="299"/>
      <c r="G12" s="299"/>
      <c r="H12" s="299"/>
    </row>
    <row r="13" spans="1:8" ht="25.5" x14ac:dyDescent="0.2">
      <c r="A13" s="189">
        <f>A11+1</f>
        <v>4</v>
      </c>
      <c r="B13" s="190" t="s">
        <v>189</v>
      </c>
      <c r="C13" s="299"/>
      <c r="D13" s="299"/>
      <c r="E13" s="299"/>
      <c r="F13" s="299"/>
      <c r="G13" s="299"/>
      <c r="H13" s="299"/>
    </row>
    <row r="14" spans="1:8" x14ac:dyDescent="0.2">
      <c r="A14" s="189"/>
      <c r="B14" s="190"/>
      <c r="C14" s="299"/>
      <c r="D14" s="299"/>
      <c r="E14" s="299"/>
      <c r="F14" s="299"/>
      <c r="G14" s="299"/>
      <c r="H14" s="299"/>
    </row>
    <row r="15" spans="1:8" ht="25.5" x14ac:dyDescent="0.2">
      <c r="A15" s="189">
        <f>A13+1</f>
        <v>5</v>
      </c>
      <c r="B15" s="190" t="s">
        <v>190</v>
      </c>
      <c r="C15" s="299"/>
      <c r="D15" s="299"/>
      <c r="E15" s="299"/>
      <c r="F15" s="299"/>
      <c r="G15" s="299"/>
      <c r="H15" s="299"/>
    </row>
    <row r="16" spans="1:8" x14ac:dyDescent="0.2">
      <c r="A16" s="189"/>
      <c r="B16" s="190"/>
      <c r="C16" s="299"/>
      <c r="D16" s="299"/>
      <c r="E16" s="299"/>
      <c r="F16" s="299"/>
      <c r="G16" s="299"/>
      <c r="H16" s="299"/>
    </row>
    <row r="17" spans="1:8" ht="25.5" x14ac:dyDescent="0.2">
      <c r="A17" s="189">
        <f>A15+1</f>
        <v>6</v>
      </c>
      <c r="B17" s="191" t="s">
        <v>191</v>
      </c>
      <c r="C17" s="299"/>
      <c r="D17" s="299"/>
      <c r="E17" s="299"/>
      <c r="F17" s="299"/>
      <c r="G17" s="299"/>
      <c r="H17" s="299"/>
    </row>
    <row r="18" spans="1:8" x14ac:dyDescent="0.2">
      <c r="A18" s="189"/>
      <c r="B18" s="191"/>
      <c r="C18" s="299"/>
      <c r="D18" s="299"/>
      <c r="E18" s="299"/>
      <c r="F18" s="299"/>
      <c r="G18" s="299"/>
      <c r="H18" s="299"/>
    </row>
    <row r="19" spans="1:8" ht="25.5" x14ac:dyDescent="0.2">
      <c r="A19" s="189">
        <f>A17+1</f>
        <v>7</v>
      </c>
      <c r="B19" s="190" t="s">
        <v>192</v>
      </c>
      <c r="C19" s="299"/>
      <c r="D19" s="299"/>
      <c r="E19" s="299"/>
      <c r="F19" s="299"/>
      <c r="G19" s="299"/>
      <c r="H19" s="299"/>
    </row>
    <row r="20" spans="1:8" x14ac:dyDescent="0.2">
      <c r="A20" s="189"/>
      <c r="B20" s="187"/>
      <c r="C20" s="299"/>
      <c r="D20" s="299"/>
      <c r="E20" s="299"/>
      <c r="F20" s="299"/>
      <c r="G20" s="299"/>
      <c r="H20" s="299"/>
    </row>
    <row r="21" spans="1:8" ht="51" x14ac:dyDescent="0.2">
      <c r="A21" s="189">
        <f>A19+1</f>
        <v>8</v>
      </c>
      <c r="B21" s="190" t="s">
        <v>193</v>
      </c>
      <c r="C21" s="299"/>
      <c r="D21" s="299"/>
      <c r="E21" s="299"/>
      <c r="F21" s="299"/>
      <c r="G21" s="299"/>
      <c r="H21" s="299"/>
    </row>
    <row r="22" spans="1:8" x14ac:dyDescent="0.2">
      <c r="A22" s="189"/>
      <c r="B22" s="190"/>
      <c r="C22" s="299"/>
      <c r="D22" s="299"/>
      <c r="E22" s="299"/>
      <c r="F22" s="299"/>
      <c r="G22" s="299"/>
      <c r="H22" s="299"/>
    </row>
    <row r="23" spans="1:8" ht="38.25" x14ac:dyDescent="0.2">
      <c r="A23" s="189">
        <f>A21+1</f>
        <v>9</v>
      </c>
      <c r="B23" s="190" t="s">
        <v>194</v>
      </c>
      <c r="C23" s="299"/>
      <c r="D23" s="299"/>
      <c r="E23" s="299"/>
      <c r="F23" s="299"/>
      <c r="G23" s="299"/>
      <c r="H23" s="299"/>
    </row>
    <row r="24" spans="1:8" x14ac:dyDescent="0.2">
      <c r="A24" s="189"/>
      <c r="B24" s="190"/>
      <c r="C24" s="299"/>
      <c r="D24" s="299"/>
      <c r="E24" s="299"/>
      <c r="F24" s="299"/>
      <c r="G24" s="299"/>
      <c r="H24" s="299"/>
    </row>
    <row r="25" spans="1:8" ht="25.5" x14ac:dyDescent="0.2">
      <c r="A25" s="189">
        <f>A23+1</f>
        <v>10</v>
      </c>
      <c r="B25" s="192" t="s">
        <v>195</v>
      </c>
      <c r="C25" s="299"/>
      <c r="D25" s="299"/>
      <c r="E25" s="299"/>
      <c r="F25" s="299"/>
      <c r="G25" s="299"/>
      <c r="H25" s="299"/>
    </row>
    <row r="26" spans="1:8" x14ac:dyDescent="0.2">
      <c r="A26" s="189"/>
      <c r="B26" s="192"/>
      <c r="C26" s="299"/>
      <c r="D26" s="299"/>
      <c r="E26" s="299"/>
      <c r="F26" s="299"/>
      <c r="G26" s="299"/>
      <c r="H26" s="299"/>
    </row>
    <row r="27" spans="1:8" ht="38.25" x14ac:dyDescent="0.2">
      <c r="A27" s="189">
        <f>A25+1</f>
        <v>11</v>
      </c>
      <c r="B27" s="192" t="s">
        <v>196</v>
      </c>
      <c r="C27" s="299"/>
      <c r="D27" s="299"/>
      <c r="E27" s="299"/>
      <c r="F27" s="299"/>
      <c r="G27" s="299"/>
      <c r="H27" s="299"/>
    </row>
    <row r="28" spans="1:8" x14ac:dyDescent="0.2">
      <c r="A28" s="189"/>
      <c r="B28" s="192"/>
      <c r="C28" s="299"/>
      <c r="D28" s="299"/>
      <c r="E28" s="299"/>
      <c r="F28" s="299"/>
      <c r="G28" s="299"/>
      <c r="H28" s="299"/>
    </row>
    <row r="29" spans="1:8" ht="25.5" x14ac:dyDescent="0.2">
      <c r="A29" s="189">
        <f>A27+1</f>
        <v>12</v>
      </c>
      <c r="B29" s="190" t="s">
        <v>197</v>
      </c>
      <c r="C29" s="299"/>
      <c r="D29" s="299"/>
      <c r="E29" s="299"/>
      <c r="F29" s="299"/>
      <c r="G29" s="299"/>
      <c r="H29" s="299"/>
    </row>
    <row r="30" spans="1:8" x14ac:dyDescent="0.2">
      <c r="A30" s="189"/>
      <c r="B30" s="190"/>
      <c r="C30" s="299"/>
      <c r="D30" s="299"/>
      <c r="E30" s="299"/>
      <c r="F30" s="299"/>
      <c r="G30" s="299"/>
      <c r="H30" s="299"/>
    </row>
    <row r="31" spans="1:8" ht="25.5" x14ac:dyDescent="0.2">
      <c r="A31" s="189">
        <f>A29+1</f>
        <v>13</v>
      </c>
      <c r="B31" s="193" t="s">
        <v>198</v>
      </c>
      <c r="C31" s="299"/>
      <c r="D31" s="299"/>
      <c r="E31" s="299"/>
      <c r="F31" s="299"/>
      <c r="G31" s="299"/>
      <c r="H31" s="299"/>
    </row>
    <row r="32" spans="1:8" x14ac:dyDescent="0.2">
      <c r="A32" s="189"/>
      <c r="B32" s="193"/>
      <c r="C32" s="299"/>
      <c r="D32" s="299"/>
      <c r="E32" s="299"/>
      <c r="F32" s="299"/>
      <c r="G32" s="299"/>
      <c r="H32" s="299"/>
    </row>
    <row r="33" spans="1:8" ht="25.5" x14ac:dyDescent="0.2">
      <c r="A33" s="189">
        <f>A31+1</f>
        <v>14</v>
      </c>
      <c r="B33" s="193" t="s">
        <v>199</v>
      </c>
      <c r="C33" s="299"/>
      <c r="D33" s="299"/>
      <c r="E33" s="299"/>
      <c r="F33" s="299"/>
      <c r="G33" s="299"/>
      <c r="H33" s="299"/>
    </row>
    <row r="34" spans="1:8" x14ac:dyDescent="0.2">
      <c r="A34" s="189"/>
      <c r="B34" s="187"/>
      <c r="C34" s="299"/>
      <c r="D34" s="299"/>
      <c r="E34" s="299"/>
      <c r="F34" s="299"/>
      <c r="G34" s="299"/>
      <c r="H34" s="299"/>
    </row>
    <row r="35" spans="1:8" ht="25.5" x14ac:dyDescent="0.2">
      <c r="A35" s="189">
        <f>A33+1</f>
        <v>15</v>
      </c>
      <c r="B35" s="192" t="s">
        <v>303</v>
      </c>
      <c r="C35" s="299"/>
      <c r="D35" s="299"/>
      <c r="E35" s="299"/>
      <c r="F35" s="299"/>
      <c r="G35" s="299"/>
      <c r="H35" s="299"/>
    </row>
    <row r="36" spans="1:8" x14ac:dyDescent="0.2">
      <c r="A36" s="189"/>
      <c r="B36" s="187"/>
      <c r="C36" s="299"/>
      <c r="D36" s="299"/>
      <c r="E36" s="299"/>
      <c r="F36" s="299"/>
      <c r="G36" s="299"/>
      <c r="H36" s="299"/>
    </row>
    <row r="37" spans="1:8" x14ac:dyDescent="0.2">
      <c r="A37" s="189">
        <f>A35+1</f>
        <v>16</v>
      </c>
      <c r="B37" s="190" t="s">
        <v>249</v>
      </c>
      <c r="C37" s="299"/>
      <c r="D37" s="299"/>
      <c r="E37" s="299"/>
      <c r="F37" s="299"/>
      <c r="G37" s="299"/>
      <c r="H37" s="299"/>
    </row>
    <row r="38" spans="1:8" x14ac:dyDescent="0.2">
      <c r="A38" s="189"/>
      <c r="B38" s="299"/>
      <c r="C38" s="299"/>
      <c r="D38" s="299"/>
      <c r="E38" s="299"/>
      <c r="F38" s="299"/>
      <c r="G38" s="299"/>
      <c r="H38" s="299"/>
    </row>
    <row r="39" spans="1:8" x14ac:dyDescent="0.2">
      <c r="A39" s="189">
        <v>17</v>
      </c>
      <c r="B39" s="195" t="s">
        <v>213</v>
      </c>
      <c r="C39" s="299"/>
      <c r="D39" s="299"/>
      <c r="E39" s="299"/>
      <c r="F39" s="299"/>
      <c r="G39" s="299"/>
      <c r="H39" s="299"/>
    </row>
    <row r="40" spans="1:8" x14ac:dyDescent="0.2">
      <c r="A40" s="189"/>
      <c r="B40" s="299"/>
      <c r="C40" s="299"/>
      <c r="D40" s="299"/>
      <c r="E40" s="299"/>
      <c r="F40" s="299"/>
      <c r="G40" s="299"/>
      <c r="H40" s="299"/>
    </row>
    <row r="41" spans="1:8" ht="15.75" x14ac:dyDescent="0.2">
      <c r="A41" s="899" t="s">
        <v>43</v>
      </c>
      <c r="B41" s="900" t="s">
        <v>200</v>
      </c>
      <c r="C41" s="299"/>
      <c r="D41" s="299"/>
      <c r="E41" s="299"/>
      <c r="F41" s="299"/>
      <c r="G41" s="299"/>
      <c r="H41" s="299"/>
    </row>
    <row r="42" spans="1:8" x14ac:dyDescent="0.2">
      <c r="A42" s="189"/>
      <c r="B42" s="187"/>
      <c r="C42" s="299"/>
      <c r="D42" s="299"/>
      <c r="E42" s="299"/>
      <c r="F42" s="299"/>
      <c r="G42" s="299"/>
      <c r="H42" s="299"/>
    </row>
    <row r="43" spans="1:8" x14ac:dyDescent="0.2">
      <c r="A43" s="189">
        <v>1</v>
      </c>
      <c r="B43" s="187" t="s">
        <v>201</v>
      </c>
      <c r="C43" s="299"/>
      <c r="D43" s="299"/>
      <c r="E43" s="299"/>
      <c r="F43" s="299"/>
      <c r="G43" s="299"/>
      <c r="H43" s="299"/>
    </row>
    <row r="44" spans="1:8" x14ac:dyDescent="0.2">
      <c r="A44" s="189"/>
      <c r="B44" s="187"/>
      <c r="C44" s="299"/>
      <c r="D44" s="299"/>
      <c r="E44" s="299"/>
      <c r="F44" s="299"/>
      <c r="G44" s="299"/>
      <c r="H44" s="299"/>
    </row>
    <row r="45" spans="1:8" ht="25.5" x14ac:dyDescent="0.2">
      <c r="A45" s="189">
        <f>A43+1</f>
        <v>2</v>
      </c>
      <c r="B45" s="191" t="s">
        <v>202</v>
      </c>
      <c r="C45" s="299"/>
      <c r="D45" s="299"/>
      <c r="E45" s="299"/>
      <c r="F45" s="299"/>
      <c r="G45" s="299"/>
      <c r="H45" s="299"/>
    </row>
    <row r="46" spans="1:8" x14ac:dyDescent="0.2">
      <c r="A46" s="189"/>
      <c r="B46" s="299"/>
      <c r="C46" s="299"/>
      <c r="D46" s="299"/>
      <c r="E46" s="299"/>
      <c r="F46" s="299"/>
      <c r="G46" s="299"/>
      <c r="H46" s="299"/>
    </row>
    <row r="47" spans="1:8" x14ac:dyDescent="0.2">
      <c r="A47" s="189">
        <f>A45+1</f>
        <v>3</v>
      </c>
      <c r="B47" s="187" t="s">
        <v>203</v>
      </c>
      <c r="C47" s="299"/>
      <c r="D47" s="299"/>
      <c r="E47" s="299"/>
      <c r="F47" s="299"/>
      <c r="G47" s="299"/>
      <c r="H47" s="299"/>
    </row>
    <row r="48" spans="1:8" x14ac:dyDescent="0.2">
      <c r="A48" s="189"/>
      <c r="B48" s="299"/>
      <c r="C48" s="299"/>
      <c r="D48" s="299"/>
      <c r="E48" s="299"/>
      <c r="F48" s="299"/>
      <c r="G48" s="299"/>
      <c r="H48" s="299"/>
    </row>
    <row r="49" spans="1:8" ht="25.5" x14ac:dyDescent="0.2">
      <c r="A49" s="189">
        <f>A47+1</f>
        <v>4</v>
      </c>
      <c r="B49" s="187" t="s">
        <v>204</v>
      </c>
      <c r="C49" s="299"/>
      <c r="D49" s="299"/>
      <c r="E49" s="299"/>
      <c r="F49" s="299"/>
      <c r="G49" s="299"/>
      <c r="H49" s="299"/>
    </row>
    <row r="50" spans="1:8" x14ac:dyDescent="0.2">
      <c r="A50" s="189"/>
      <c r="B50" s="299"/>
      <c r="C50" s="299"/>
      <c r="D50" s="299"/>
      <c r="E50" s="299"/>
      <c r="F50" s="299"/>
      <c r="G50" s="299"/>
      <c r="H50" s="299"/>
    </row>
    <row r="51" spans="1:8" ht="25.5" x14ac:dyDescent="0.2">
      <c r="A51" s="189">
        <f>A49+1</f>
        <v>5</v>
      </c>
      <c r="B51" s="187" t="s">
        <v>205</v>
      </c>
      <c r="C51" s="299"/>
      <c r="D51" s="299"/>
      <c r="E51" s="299"/>
      <c r="F51" s="299"/>
      <c r="G51" s="299"/>
      <c r="H51" s="299"/>
    </row>
    <row r="52" spans="1:8" x14ac:dyDescent="0.2">
      <c r="A52" s="189"/>
      <c r="B52" s="187"/>
      <c r="C52" s="299"/>
      <c r="D52" s="299"/>
      <c r="E52" s="299"/>
      <c r="F52" s="299"/>
      <c r="G52" s="299"/>
      <c r="H52" s="299"/>
    </row>
    <row r="53" spans="1:8" ht="51" x14ac:dyDescent="0.2">
      <c r="A53" s="189">
        <f>A51+1</f>
        <v>6</v>
      </c>
      <c r="B53" s="193" t="s">
        <v>206</v>
      </c>
      <c r="C53" s="299"/>
      <c r="D53" s="299"/>
      <c r="E53" s="299"/>
      <c r="F53" s="299"/>
      <c r="G53" s="299"/>
      <c r="H53" s="299"/>
    </row>
    <row r="54" spans="1:8" x14ac:dyDescent="0.2">
      <c r="A54" s="189"/>
      <c r="B54" s="187"/>
      <c r="C54" s="299"/>
      <c r="D54" s="299"/>
      <c r="E54" s="299"/>
      <c r="F54" s="299"/>
      <c r="G54" s="299"/>
      <c r="H54" s="299"/>
    </row>
    <row r="55" spans="1:8" x14ac:dyDescent="0.2">
      <c r="A55" s="189">
        <f>A53+1</f>
        <v>7</v>
      </c>
      <c r="B55" s="187" t="s">
        <v>207</v>
      </c>
      <c r="C55" s="299"/>
      <c r="D55" s="299"/>
      <c r="E55" s="299"/>
      <c r="F55" s="299"/>
      <c r="G55" s="299"/>
      <c r="H55" s="299"/>
    </row>
    <row r="56" spans="1:8" x14ac:dyDescent="0.2">
      <c r="A56" s="189"/>
      <c r="B56" s="299"/>
      <c r="C56" s="299"/>
      <c r="D56" s="299"/>
      <c r="E56" s="299"/>
      <c r="F56" s="299"/>
      <c r="G56" s="299"/>
      <c r="H56" s="299"/>
    </row>
    <row r="57" spans="1:8" ht="51" x14ac:dyDescent="0.2">
      <c r="A57" s="189">
        <f>A55+1</f>
        <v>8</v>
      </c>
      <c r="B57" s="193" t="s">
        <v>208</v>
      </c>
      <c r="C57" s="299"/>
      <c r="D57" s="299"/>
      <c r="E57" s="299"/>
      <c r="F57" s="299"/>
      <c r="G57" s="299"/>
      <c r="H57" s="299"/>
    </row>
    <row r="58" spans="1:8" x14ac:dyDescent="0.2">
      <c r="A58" s="189"/>
      <c r="B58" s="193"/>
      <c r="C58" s="299"/>
      <c r="D58" s="299"/>
      <c r="E58" s="299"/>
      <c r="F58" s="299"/>
      <c r="G58" s="299"/>
      <c r="H58" s="299"/>
    </row>
    <row r="59" spans="1:8" ht="38.25" x14ac:dyDescent="0.2">
      <c r="A59" s="189">
        <f>A57+1</f>
        <v>9</v>
      </c>
      <c r="B59" s="193" t="s">
        <v>209</v>
      </c>
    </row>
    <row r="60" spans="1:8" x14ac:dyDescent="0.2">
      <c r="A60" s="189"/>
      <c r="B60" s="193"/>
    </row>
    <row r="61" spans="1:8" ht="25.5" x14ac:dyDescent="0.2">
      <c r="A61" s="189">
        <f>A59+1</f>
        <v>10</v>
      </c>
      <c r="B61" s="187" t="s">
        <v>210</v>
      </c>
    </row>
    <row r="62" spans="1:8" x14ac:dyDescent="0.2">
      <c r="A62" s="194"/>
    </row>
    <row r="63" spans="1:8" ht="25.5" x14ac:dyDescent="0.2">
      <c r="A63" s="189">
        <f>A61+1</f>
        <v>11</v>
      </c>
      <c r="B63" s="190" t="s">
        <v>211</v>
      </c>
    </row>
    <row r="64" spans="1:8" x14ac:dyDescent="0.2">
      <c r="A64" s="194"/>
      <c r="B64" s="190"/>
    </row>
    <row r="65" spans="1:2" ht="38.25" x14ac:dyDescent="0.2">
      <c r="A65" s="189">
        <f>A63+1</f>
        <v>12</v>
      </c>
      <c r="B65" s="191" t="s">
        <v>212</v>
      </c>
    </row>
    <row r="67" spans="1:2" ht="15.75" x14ac:dyDescent="0.2">
      <c r="A67" s="899" t="s">
        <v>45</v>
      </c>
      <c r="B67" s="900" t="s">
        <v>356</v>
      </c>
    </row>
    <row r="68" spans="1:2" x14ac:dyDescent="0.2">
      <c r="A68" s="901"/>
      <c r="B68" s="902"/>
    </row>
    <row r="69" spans="1:2" ht="45" x14ac:dyDescent="0.2">
      <c r="A69" s="901"/>
      <c r="B69" s="903" t="s">
        <v>357</v>
      </c>
    </row>
    <row r="70" spans="1:2" x14ac:dyDescent="0.2">
      <c r="A70" s="901"/>
      <c r="B70" s="902"/>
    </row>
    <row r="71" spans="1:2" x14ac:dyDescent="0.2">
      <c r="A71" s="901" t="s">
        <v>358</v>
      </c>
      <c r="B71" s="902" t="s">
        <v>359</v>
      </c>
    </row>
    <row r="72" spans="1:2" x14ac:dyDescent="0.2">
      <c r="A72" s="901"/>
      <c r="B72" s="902"/>
    </row>
    <row r="73" spans="1:2" x14ac:dyDescent="0.2">
      <c r="A73" s="901" t="s">
        <v>360</v>
      </c>
      <c r="B73" s="902" t="s">
        <v>361</v>
      </c>
    </row>
    <row r="74" spans="1:2" x14ac:dyDescent="0.2">
      <c r="A74" s="901"/>
      <c r="B74" s="902"/>
    </row>
    <row r="75" spans="1:2" ht="30" x14ac:dyDescent="0.2">
      <c r="A75" s="901" t="s">
        <v>362</v>
      </c>
      <c r="B75" s="902" t="s">
        <v>363</v>
      </c>
    </row>
    <row r="76" spans="1:2" x14ac:dyDescent="0.2">
      <c r="A76" s="901"/>
      <c r="B76" s="902"/>
    </row>
    <row r="77" spans="1:2" x14ac:dyDescent="0.2">
      <c r="A77" s="901" t="s">
        <v>364</v>
      </c>
      <c r="B77" s="904" t="s">
        <v>365</v>
      </c>
    </row>
    <row r="78" spans="1:2" x14ac:dyDescent="0.2">
      <c r="A78" s="901"/>
      <c r="B78" s="902"/>
    </row>
    <row r="79" spans="1:2" ht="30" x14ac:dyDescent="0.2">
      <c r="A79" s="901" t="s">
        <v>366</v>
      </c>
      <c r="B79" s="902" t="s">
        <v>367</v>
      </c>
    </row>
    <row r="80" spans="1:2" x14ac:dyDescent="0.2">
      <c r="A80" s="901"/>
      <c r="B80" s="902"/>
    </row>
    <row r="81" spans="1:2" ht="30" x14ac:dyDescent="0.2">
      <c r="A81" s="901" t="s">
        <v>368</v>
      </c>
      <c r="B81" s="904" t="s">
        <v>369</v>
      </c>
    </row>
    <row r="82" spans="1:2" x14ac:dyDescent="0.2">
      <c r="A82" s="901"/>
      <c r="B82" s="902"/>
    </row>
    <row r="83" spans="1:2" ht="30" x14ac:dyDescent="0.2">
      <c r="A83" s="901" t="s">
        <v>370</v>
      </c>
      <c r="B83" s="902" t="s">
        <v>371</v>
      </c>
    </row>
    <row r="84" spans="1:2" x14ac:dyDescent="0.2">
      <c r="A84" s="901"/>
      <c r="B84" s="902"/>
    </row>
    <row r="85" spans="1:2" x14ac:dyDescent="0.2">
      <c r="A85" s="901"/>
      <c r="B85" s="902"/>
    </row>
    <row r="86" spans="1:2" x14ac:dyDescent="0.2">
      <c r="A86" s="901">
        <f>A65+1</f>
        <v>13</v>
      </c>
      <c r="B86" s="902" t="s">
        <v>27</v>
      </c>
    </row>
    <row r="87" spans="1:2" ht="25.5" x14ac:dyDescent="0.2">
      <c r="A87" s="901"/>
      <c r="B87" s="905" t="s">
        <v>372</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73"/>
  <sheetViews>
    <sheetView zoomScaleNormal="100" zoomScaleSheetLayoutView="90" workbookViewId="0">
      <selection activeCell="D3" sqref="D3"/>
    </sheetView>
  </sheetViews>
  <sheetFormatPr defaultRowHeight="15" x14ac:dyDescent="0.2"/>
  <cols>
    <col min="1" max="1" width="24.5546875" customWidth="1"/>
    <col min="9" max="9" width="13.109375" bestFit="1" customWidth="1"/>
  </cols>
  <sheetData>
    <row r="1" spans="1:9" ht="18.75" thickTop="1" x14ac:dyDescent="0.2">
      <c r="A1" s="991" t="s">
        <v>72</v>
      </c>
      <c r="B1" s="390"/>
      <c r="C1" s="390"/>
      <c r="D1" s="390"/>
      <c r="E1" s="390"/>
      <c r="F1" s="390"/>
      <c r="G1" s="390"/>
      <c r="H1" s="390"/>
      <c r="I1" s="391"/>
    </row>
    <row r="2" spans="1:9" ht="15.75" x14ac:dyDescent="0.2">
      <c r="A2" s="614" t="s">
        <v>304</v>
      </c>
      <c r="B2" s="333"/>
      <c r="C2" s="333"/>
      <c r="D2" s="217"/>
      <c r="E2" s="506" t="s">
        <v>306</v>
      </c>
      <c r="F2" s="333"/>
      <c r="G2" s="333"/>
      <c r="H2" s="333"/>
      <c r="I2" s="439"/>
    </row>
    <row r="3" spans="1:9" ht="15.75" x14ac:dyDescent="0.2">
      <c r="A3" s="1594" t="s">
        <v>37</v>
      </c>
      <c r="B3" s="1564"/>
      <c r="C3" s="1564"/>
      <c r="D3" s="994">
        <f>'Input Data'!$D$20</f>
        <v>0</v>
      </c>
      <c r="E3" s="217"/>
      <c r="F3" s="217"/>
      <c r="G3" s="286" t="s">
        <v>247</v>
      </c>
      <c r="H3" s="993">
        <f>'Input Data'!$D$5</f>
        <v>0</v>
      </c>
      <c r="I3" s="218"/>
    </row>
    <row r="4" spans="1:9" ht="15.75" thickBot="1" x14ac:dyDescent="0.25">
      <c r="A4" s="428"/>
      <c r="B4" s="290"/>
      <c r="C4" s="290"/>
      <c r="D4" s="290"/>
      <c r="E4" s="290"/>
      <c r="F4" s="290"/>
      <c r="G4" s="290"/>
      <c r="H4" s="290"/>
      <c r="I4" s="219"/>
    </row>
    <row r="5" spans="1:9" ht="15.75" thickTop="1" x14ac:dyDescent="0.2">
      <c r="A5" s="343"/>
      <c r="B5" s="338"/>
      <c r="C5" s="338"/>
      <c r="D5" s="338"/>
      <c r="E5" s="338"/>
      <c r="F5" s="338"/>
      <c r="G5" s="338"/>
      <c r="H5" s="338"/>
      <c r="I5" s="216"/>
    </row>
    <row r="6" spans="1:9" x14ac:dyDescent="0.2">
      <c r="A6" s="413" t="s">
        <v>15</v>
      </c>
      <c r="B6" s="379"/>
      <c r="C6" s="379"/>
      <c r="D6" s="379"/>
      <c r="E6" s="379"/>
      <c r="F6" s="379"/>
      <c r="G6" s="379"/>
      <c r="H6" s="379"/>
      <c r="I6" s="408"/>
    </row>
    <row r="7" spans="1:9" ht="30" x14ac:dyDescent="0.2">
      <c r="A7" s="1595" t="s">
        <v>73</v>
      </c>
      <c r="B7" s="1507"/>
      <c r="C7" s="1507"/>
      <c r="D7" s="1507"/>
      <c r="E7" s="1507"/>
      <c r="F7" s="1508"/>
      <c r="G7" s="417" t="s">
        <v>18</v>
      </c>
      <c r="H7" s="417" t="s">
        <v>5</v>
      </c>
      <c r="I7" s="398" t="s">
        <v>50</v>
      </c>
    </row>
    <row r="8" spans="1:9" x14ac:dyDescent="0.2">
      <c r="A8" s="1596"/>
      <c r="B8" s="1597"/>
      <c r="C8" s="1597"/>
      <c r="D8" s="1597"/>
      <c r="E8" s="1597"/>
      <c r="F8" s="1598"/>
      <c r="G8" s="441"/>
      <c r="H8" s="442"/>
      <c r="I8" s="431">
        <f t="shared" ref="I8:I14" si="0">G8*H8</f>
        <v>0</v>
      </c>
    </row>
    <row r="9" spans="1:9" x14ac:dyDescent="0.2">
      <c r="A9" s="1591"/>
      <c r="B9" s="1592"/>
      <c r="C9" s="1592"/>
      <c r="D9" s="1592"/>
      <c r="E9" s="1592"/>
      <c r="F9" s="1593"/>
      <c r="G9" s="403"/>
      <c r="H9" s="446"/>
      <c r="I9" s="431">
        <f t="shared" si="0"/>
        <v>0</v>
      </c>
    </row>
    <row r="10" spans="1:9" x14ac:dyDescent="0.2">
      <c r="A10" s="1591"/>
      <c r="B10" s="1592"/>
      <c r="C10" s="1592"/>
      <c r="D10" s="1592"/>
      <c r="E10" s="1592"/>
      <c r="F10" s="1593"/>
      <c r="G10" s="403"/>
      <c r="H10" s="446"/>
      <c r="I10" s="431">
        <f t="shared" si="0"/>
        <v>0</v>
      </c>
    </row>
    <row r="11" spans="1:9" x14ac:dyDescent="0.2">
      <c r="A11" s="1591"/>
      <c r="B11" s="1592"/>
      <c r="C11" s="1592"/>
      <c r="D11" s="1592"/>
      <c r="E11" s="1592"/>
      <c r="F11" s="1593"/>
      <c r="G11" s="403"/>
      <c r="H11" s="446"/>
      <c r="I11" s="431">
        <f t="shared" si="0"/>
        <v>0</v>
      </c>
    </row>
    <row r="12" spans="1:9" x14ac:dyDescent="0.2">
      <c r="A12" s="1591"/>
      <c r="B12" s="1592"/>
      <c r="C12" s="1592"/>
      <c r="D12" s="1592"/>
      <c r="E12" s="1592"/>
      <c r="F12" s="1593"/>
      <c r="G12" s="403"/>
      <c r="H12" s="446"/>
      <c r="I12" s="431">
        <f t="shared" si="0"/>
        <v>0</v>
      </c>
    </row>
    <row r="13" spans="1:9" x14ac:dyDescent="0.2">
      <c r="A13" s="1591"/>
      <c r="B13" s="1592"/>
      <c r="C13" s="1592"/>
      <c r="D13" s="1592"/>
      <c r="E13" s="1592"/>
      <c r="F13" s="1593"/>
      <c r="G13" s="403"/>
      <c r="H13" s="446"/>
      <c r="I13" s="431">
        <f t="shared" si="0"/>
        <v>0</v>
      </c>
    </row>
    <row r="14" spans="1:9" ht="15.75" thickBot="1" x14ac:dyDescent="0.25">
      <c r="A14" s="1599"/>
      <c r="B14" s="1600"/>
      <c r="C14" s="1600"/>
      <c r="D14" s="1600"/>
      <c r="E14" s="1600"/>
      <c r="F14" s="1601"/>
      <c r="G14" s="406"/>
      <c r="H14" s="447"/>
      <c r="I14" s="432">
        <f t="shared" si="0"/>
        <v>0</v>
      </c>
    </row>
    <row r="15" spans="1:9" x14ac:dyDescent="0.2">
      <c r="A15" s="1602" t="s">
        <v>74</v>
      </c>
      <c r="B15" s="1603"/>
      <c r="C15" s="1603"/>
      <c r="D15" s="1603"/>
      <c r="E15" s="1603"/>
      <c r="F15" s="1603"/>
      <c r="G15" s="1603"/>
      <c r="H15" s="1604"/>
      <c r="I15" s="602">
        <f>SUM(I8:I14)</f>
        <v>0</v>
      </c>
    </row>
    <row r="16" spans="1:9" x14ac:dyDescent="0.2">
      <c r="A16" s="409"/>
      <c r="B16" s="412"/>
      <c r="C16" s="412"/>
      <c r="D16" s="412"/>
      <c r="E16" s="412"/>
      <c r="F16" s="412"/>
      <c r="G16" s="412"/>
      <c r="H16" s="412"/>
      <c r="I16" s="453"/>
    </row>
    <row r="17" spans="1:9" x14ac:dyDescent="0.2">
      <c r="A17" s="413" t="s">
        <v>16</v>
      </c>
      <c r="B17" s="394"/>
      <c r="C17" s="394"/>
      <c r="D17" s="394"/>
      <c r="E17" s="394"/>
      <c r="F17" s="394"/>
      <c r="G17" s="394"/>
      <c r="H17" s="394"/>
      <c r="I17" s="436"/>
    </row>
    <row r="18" spans="1:9" ht="30" x14ac:dyDescent="0.2">
      <c r="A18" s="1595" t="s">
        <v>17</v>
      </c>
      <c r="B18" s="1507"/>
      <c r="C18" s="1507"/>
      <c r="D18" s="1507"/>
      <c r="E18" s="1508"/>
      <c r="F18" s="417" t="s">
        <v>18</v>
      </c>
      <c r="G18" s="417" t="s">
        <v>75</v>
      </c>
      <c r="H18" s="417" t="s">
        <v>5</v>
      </c>
      <c r="I18" s="429" t="s">
        <v>50</v>
      </c>
    </row>
    <row r="19" spans="1:9" x14ac:dyDescent="0.2">
      <c r="A19" s="1596"/>
      <c r="B19" s="1597"/>
      <c r="C19" s="1597"/>
      <c r="D19" s="1597"/>
      <c r="E19" s="1598"/>
      <c r="F19" s="400"/>
      <c r="G19" s="400"/>
      <c r="H19" s="448"/>
      <c r="I19" s="430">
        <f t="shared" ref="I19:I31" si="1">F19*G19*H19</f>
        <v>0</v>
      </c>
    </row>
    <row r="20" spans="1:9" x14ac:dyDescent="0.2">
      <c r="A20" s="1591"/>
      <c r="B20" s="1592"/>
      <c r="C20" s="1592"/>
      <c r="D20" s="1592"/>
      <c r="E20" s="1593"/>
      <c r="F20" s="403"/>
      <c r="G20" s="403"/>
      <c r="H20" s="446"/>
      <c r="I20" s="431">
        <f t="shared" si="1"/>
        <v>0</v>
      </c>
    </row>
    <row r="21" spans="1:9" x14ac:dyDescent="0.2">
      <c r="A21" s="1591"/>
      <c r="B21" s="1592"/>
      <c r="C21" s="1592"/>
      <c r="D21" s="1592"/>
      <c r="E21" s="1593"/>
      <c r="F21" s="403"/>
      <c r="G21" s="403"/>
      <c r="H21" s="446"/>
      <c r="I21" s="431">
        <f t="shared" si="1"/>
        <v>0</v>
      </c>
    </row>
    <row r="22" spans="1:9" x14ac:dyDescent="0.2">
      <c r="A22" s="443"/>
      <c r="B22" s="444"/>
      <c r="C22" s="444"/>
      <c r="D22" s="444"/>
      <c r="E22" s="445"/>
      <c r="F22" s="403"/>
      <c r="G22" s="403"/>
      <c r="H22" s="446"/>
      <c r="I22" s="431">
        <f t="shared" si="1"/>
        <v>0</v>
      </c>
    </row>
    <row r="23" spans="1:9" x14ac:dyDescent="0.2">
      <c r="A23" s="443"/>
      <c r="B23" s="444"/>
      <c r="C23" s="444"/>
      <c r="D23" s="444"/>
      <c r="E23" s="445"/>
      <c r="F23" s="403"/>
      <c r="G23" s="403"/>
      <c r="H23" s="446"/>
      <c r="I23" s="431">
        <f t="shared" si="1"/>
        <v>0</v>
      </c>
    </row>
    <row r="24" spans="1:9" x14ac:dyDescent="0.2">
      <c r="A24" s="443"/>
      <c r="B24" s="444"/>
      <c r="C24" s="444"/>
      <c r="D24" s="444"/>
      <c r="E24" s="445"/>
      <c r="F24" s="403"/>
      <c r="G24" s="403"/>
      <c r="H24" s="446"/>
      <c r="I24" s="431">
        <f t="shared" si="1"/>
        <v>0</v>
      </c>
    </row>
    <row r="25" spans="1:9" x14ac:dyDescent="0.2">
      <c r="A25" s="443"/>
      <c r="B25" s="444"/>
      <c r="C25" s="444"/>
      <c r="D25" s="444"/>
      <c r="E25" s="445"/>
      <c r="F25" s="403"/>
      <c r="G25" s="403"/>
      <c r="H25" s="446"/>
      <c r="I25" s="431">
        <f t="shared" si="1"/>
        <v>0</v>
      </c>
    </row>
    <row r="26" spans="1:9" x14ac:dyDescent="0.2">
      <c r="A26" s="1591"/>
      <c r="B26" s="1592"/>
      <c r="C26" s="1592"/>
      <c r="D26" s="1592"/>
      <c r="E26" s="1593"/>
      <c r="F26" s="403"/>
      <c r="G26" s="403"/>
      <c r="H26" s="446"/>
      <c r="I26" s="431">
        <f t="shared" si="1"/>
        <v>0</v>
      </c>
    </row>
    <row r="27" spans="1:9" x14ac:dyDescent="0.2">
      <c r="A27" s="1591"/>
      <c r="B27" s="1592"/>
      <c r="C27" s="1592"/>
      <c r="D27" s="1592"/>
      <c r="E27" s="1593"/>
      <c r="F27" s="403"/>
      <c r="G27" s="403"/>
      <c r="H27" s="446"/>
      <c r="I27" s="431">
        <f t="shared" si="1"/>
        <v>0</v>
      </c>
    </row>
    <row r="28" spans="1:9" x14ac:dyDescent="0.2">
      <c r="A28" s="1591"/>
      <c r="B28" s="1592"/>
      <c r="C28" s="1592"/>
      <c r="D28" s="1592"/>
      <c r="E28" s="1593"/>
      <c r="F28" s="403"/>
      <c r="G28" s="403"/>
      <c r="H28" s="446"/>
      <c r="I28" s="431">
        <f t="shared" si="1"/>
        <v>0</v>
      </c>
    </row>
    <row r="29" spans="1:9" x14ac:dyDescent="0.2">
      <c r="A29" s="1591"/>
      <c r="B29" s="1592"/>
      <c r="C29" s="1592"/>
      <c r="D29" s="1592"/>
      <c r="E29" s="1593"/>
      <c r="F29" s="403"/>
      <c r="G29" s="403"/>
      <c r="H29" s="446"/>
      <c r="I29" s="431">
        <f t="shared" si="1"/>
        <v>0</v>
      </c>
    </row>
    <row r="30" spans="1:9" x14ac:dyDescent="0.2">
      <c r="A30" s="1591"/>
      <c r="B30" s="1592"/>
      <c r="C30" s="1592"/>
      <c r="D30" s="1592"/>
      <c r="E30" s="1593"/>
      <c r="F30" s="403"/>
      <c r="G30" s="403"/>
      <c r="H30" s="446"/>
      <c r="I30" s="431">
        <f t="shared" si="1"/>
        <v>0</v>
      </c>
    </row>
    <row r="31" spans="1:9" ht="15.75" thickBot="1" x14ac:dyDescent="0.25">
      <c r="A31" s="1599"/>
      <c r="B31" s="1600"/>
      <c r="C31" s="1600"/>
      <c r="D31" s="1600"/>
      <c r="E31" s="1601"/>
      <c r="F31" s="406"/>
      <c r="G31" s="406"/>
      <c r="H31" s="447"/>
      <c r="I31" s="432">
        <f t="shared" si="1"/>
        <v>0</v>
      </c>
    </row>
    <row r="32" spans="1:9" x14ac:dyDescent="0.2">
      <c r="A32" s="1602" t="s">
        <v>76</v>
      </c>
      <c r="B32" s="1603"/>
      <c r="C32" s="1603"/>
      <c r="D32" s="1603"/>
      <c r="E32" s="1603"/>
      <c r="F32" s="1603"/>
      <c r="G32" s="1603"/>
      <c r="H32" s="1604"/>
      <c r="I32" s="615">
        <f>SUM(I19:I31)</f>
        <v>0</v>
      </c>
    </row>
    <row r="33" spans="1:9" x14ac:dyDescent="0.2">
      <c r="A33" s="409"/>
      <c r="B33" s="412"/>
      <c r="C33" s="412"/>
      <c r="D33" s="412"/>
      <c r="E33" s="412"/>
      <c r="F33" s="412"/>
      <c r="G33" s="412"/>
      <c r="H33" s="412"/>
      <c r="I33" s="453"/>
    </row>
    <row r="34" spans="1:9" x14ac:dyDescent="0.2">
      <c r="A34" s="413" t="s">
        <v>77</v>
      </c>
      <c r="B34" s="394"/>
      <c r="C34" s="394"/>
      <c r="D34" s="394"/>
      <c r="E34" s="394"/>
      <c r="F34" s="394"/>
      <c r="G34" s="394"/>
      <c r="H34" s="394"/>
      <c r="I34" s="436"/>
    </row>
    <row r="35" spans="1:9" ht="45" x14ac:dyDescent="0.2">
      <c r="A35" s="1595" t="s">
        <v>17</v>
      </c>
      <c r="B35" s="1507"/>
      <c r="C35" s="1507"/>
      <c r="D35" s="1507"/>
      <c r="E35" s="1507"/>
      <c r="F35" s="1508"/>
      <c r="G35" s="397" t="s">
        <v>78</v>
      </c>
      <c r="H35" s="397" t="s">
        <v>5</v>
      </c>
      <c r="I35" s="429" t="s">
        <v>50</v>
      </c>
    </row>
    <row r="36" spans="1:9" x14ac:dyDescent="0.2">
      <c r="A36" s="1596"/>
      <c r="B36" s="1597"/>
      <c r="C36" s="1597"/>
      <c r="D36" s="1597"/>
      <c r="E36" s="1597"/>
      <c r="F36" s="1598"/>
      <c r="G36" s="400"/>
      <c r="H36" s="448"/>
      <c r="I36" s="430">
        <f t="shared" ref="I36:I42" si="2">G36*H36</f>
        <v>0</v>
      </c>
    </row>
    <row r="37" spans="1:9" x14ac:dyDescent="0.2">
      <c r="A37" s="1591"/>
      <c r="B37" s="1592"/>
      <c r="C37" s="1592"/>
      <c r="D37" s="1592"/>
      <c r="E37" s="1592"/>
      <c r="F37" s="1593"/>
      <c r="G37" s="403"/>
      <c r="H37" s="446"/>
      <c r="I37" s="431">
        <f t="shared" si="2"/>
        <v>0</v>
      </c>
    </row>
    <row r="38" spans="1:9" x14ac:dyDescent="0.2">
      <c r="A38" s="1591"/>
      <c r="B38" s="1592"/>
      <c r="C38" s="1592"/>
      <c r="D38" s="1592"/>
      <c r="E38" s="1592"/>
      <c r="F38" s="1593"/>
      <c r="G38" s="403"/>
      <c r="H38" s="446"/>
      <c r="I38" s="431">
        <f t="shared" si="2"/>
        <v>0</v>
      </c>
    </row>
    <row r="39" spans="1:9" x14ac:dyDescent="0.2">
      <c r="A39" s="1591"/>
      <c r="B39" s="1592"/>
      <c r="C39" s="1592"/>
      <c r="D39" s="1592"/>
      <c r="E39" s="1592"/>
      <c r="F39" s="1593"/>
      <c r="G39" s="403"/>
      <c r="H39" s="446"/>
      <c r="I39" s="431">
        <f t="shared" si="2"/>
        <v>0</v>
      </c>
    </row>
    <row r="40" spans="1:9" x14ac:dyDescent="0.2">
      <c r="A40" s="1591"/>
      <c r="B40" s="1592"/>
      <c r="C40" s="1592"/>
      <c r="D40" s="1592"/>
      <c r="E40" s="1592"/>
      <c r="F40" s="1593"/>
      <c r="G40" s="403"/>
      <c r="H40" s="446"/>
      <c r="I40" s="431">
        <f t="shared" si="2"/>
        <v>0</v>
      </c>
    </row>
    <row r="41" spans="1:9" x14ac:dyDescent="0.2">
      <c r="A41" s="1591"/>
      <c r="B41" s="1592"/>
      <c r="C41" s="1592"/>
      <c r="D41" s="1592"/>
      <c r="E41" s="1592"/>
      <c r="F41" s="1593"/>
      <c r="G41" s="403"/>
      <c r="H41" s="446"/>
      <c r="I41" s="431">
        <f t="shared" si="2"/>
        <v>0</v>
      </c>
    </row>
    <row r="42" spans="1:9" ht="15.75" thickBot="1" x14ac:dyDescent="0.25">
      <c r="A42" s="1599"/>
      <c r="B42" s="1600"/>
      <c r="C42" s="1600"/>
      <c r="D42" s="1600"/>
      <c r="E42" s="1600"/>
      <c r="F42" s="1601"/>
      <c r="G42" s="406"/>
      <c r="H42" s="447"/>
      <c r="I42" s="432">
        <f t="shared" si="2"/>
        <v>0</v>
      </c>
    </row>
    <row r="43" spans="1:9" x14ac:dyDescent="0.2">
      <c r="A43" s="1602" t="s">
        <v>79</v>
      </c>
      <c r="B43" s="1603"/>
      <c r="C43" s="1603"/>
      <c r="D43" s="1603"/>
      <c r="E43" s="1603"/>
      <c r="F43" s="1603"/>
      <c r="G43" s="1603"/>
      <c r="H43" s="1604"/>
      <c r="I43" s="602">
        <f>SUM(I36:I42)</f>
        <v>0</v>
      </c>
    </row>
    <row r="44" spans="1:9" x14ac:dyDescent="0.2">
      <c r="A44" s="409"/>
      <c r="B44" s="412"/>
      <c r="C44" s="412"/>
      <c r="D44" s="412"/>
      <c r="E44" s="412"/>
      <c r="F44" s="412"/>
      <c r="G44" s="412"/>
      <c r="H44" s="412"/>
      <c r="I44" s="453"/>
    </row>
    <row r="45" spans="1:9" x14ac:dyDescent="0.2">
      <c r="A45" s="449" t="s">
        <v>80</v>
      </c>
      <c r="B45" s="450"/>
      <c r="C45" s="450"/>
      <c r="D45" s="450"/>
      <c r="E45" s="450"/>
      <c r="F45" s="450"/>
      <c r="G45" s="450"/>
      <c r="H45" s="450"/>
      <c r="I45" s="454"/>
    </row>
    <row r="46" spans="1:9" ht="30" x14ac:dyDescent="0.2">
      <c r="A46" s="416" t="s">
        <v>4</v>
      </c>
      <c r="B46" s="417" t="s">
        <v>12</v>
      </c>
      <c r="C46" s="397" t="s">
        <v>81</v>
      </c>
      <c r="D46" s="1605" t="s">
        <v>82</v>
      </c>
      <c r="E46" s="1508"/>
      <c r="F46" s="417" t="s">
        <v>13</v>
      </c>
      <c r="G46" s="417" t="s">
        <v>14</v>
      </c>
      <c r="H46" s="417" t="s">
        <v>5</v>
      </c>
      <c r="I46" s="429" t="s">
        <v>50</v>
      </c>
    </row>
    <row r="47" spans="1:9" x14ac:dyDescent="0.2">
      <c r="A47" s="399"/>
      <c r="B47" s="400"/>
      <c r="C47" s="400"/>
      <c r="D47" s="1606"/>
      <c r="E47" s="1598"/>
      <c r="F47" s="400"/>
      <c r="G47" s="400"/>
      <c r="H47" s="401"/>
      <c r="I47" s="430">
        <f t="shared" ref="I47:I67" si="3">C47*H47</f>
        <v>0</v>
      </c>
    </row>
    <row r="48" spans="1:9" x14ac:dyDescent="0.2">
      <c r="A48" s="402"/>
      <c r="B48" s="403"/>
      <c r="C48" s="403"/>
      <c r="D48" s="1607"/>
      <c r="E48" s="1593"/>
      <c r="F48" s="403"/>
      <c r="G48" s="403"/>
      <c r="H48" s="404"/>
      <c r="I48" s="431">
        <f t="shared" si="3"/>
        <v>0</v>
      </c>
    </row>
    <row r="49" spans="1:9" x14ac:dyDescent="0.2">
      <c r="A49" s="402"/>
      <c r="B49" s="403"/>
      <c r="C49" s="403"/>
      <c r="D49" s="1607"/>
      <c r="E49" s="1593"/>
      <c r="F49" s="403"/>
      <c r="G49" s="403"/>
      <c r="H49" s="404"/>
      <c r="I49" s="431">
        <f t="shared" si="3"/>
        <v>0</v>
      </c>
    </row>
    <row r="50" spans="1:9" x14ac:dyDescent="0.2">
      <c r="A50" s="402"/>
      <c r="B50" s="403"/>
      <c r="C50" s="403"/>
      <c r="D50" s="420"/>
      <c r="E50" s="445"/>
      <c r="F50" s="403"/>
      <c r="G50" s="403"/>
      <c r="H50" s="404"/>
      <c r="I50" s="431">
        <f t="shared" si="3"/>
        <v>0</v>
      </c>
    </row>
    <row r="51" spans="1:9" x14ac:dyDescent="0.2">
      <c r="A51" s="402"/>
      <c r="B51" s="403"/>
      <c r="C51" s="403"/>
      <c r="D51" s="420"/>
      <c r="E51" s="445"/>
      <c r="F51" s="403"/>
      <c r="G51" s="403"/>
      <c r="H51" s="404"/>
      <c r="I51" s="431">
        <f t="shared" si="3"/>
        <v>0</v>
      </c>
    </row>
    <row r="52" spans="1:9" x14ac:dyDescent="0.2">
      <c r="A52" s="402"/>
      <c r="B52" s="403"/>
      <c r="C52" s="403"/>
      <c r="D52" s="420"/>
      <c r="E52" s="445"/>
      <c r="F52" s="403"/>
      <c r="G52" s="403"/>
      <c r="H52" s="404"/>
      <c r="I52" s="431">
        <f t="shared" si="3"/>
        <v>0</v>
      </c>
    </row>
    <row r="53" spans="1:9" x14ac:dyDescent="0.2">
      <c r="A53" s="402"/>
      <c r="B53" s="403"/>
      <c r="C53" s="403"/>
      <c r="D53" s="420"/>
      <c r="E53" s="445"/>
      <c r="F53" s="403"/>
      <c r="G53" s="403"/>
      <c r="H53" s="404"/>
      <c r="I53" s="431">
        <f t="shared" si="3"/>
        <v>0</v>
      </c>
    </row>
    <row r="54" spans="1:9" x14ac:dyDescent="0.2">
      <c r="A54" s="402"/>
      <c r="B54" s="403"/>
      <c r="C54" s="403"/>
      <c r="D54" s="420"/>
      <c r="E54" s="445"/>
      <c r="F54" s="403"/>
      <c r="G54" s="403"/>
      <c r="H54" s="404"/>
      <c r="I54" s="431">
        <f t="shared" si="3"/>
        <v>0</v>
      </c>
    </row>
    <row r="55" spans="1:9" x14ac:dyDescent="0.2">
      <c r="A55" s="402"/>
      <c r="B55" s="403"/>
      <c r="C55" s="403"/>
      <c r="D55" s="420"/>
      <c r="E55" s="445"/>
      <c r="F55" s="403"/>
      <c r="G55" s="403"/>
      <c r="H55" s="404"/>
      <c r="I55" s="431">
        <f t="shared" si="3"/>
        <v>0</v>
      </c>
    </row>
    <row r="56" spans="1:9" x14ac:dyDescent="0.2">
      <c r="A56" s="402"/>
      <c r="B56" s="403"/>
      <c r="C56" s="403"/>
      <c r="D56" s="420"/>
      <c r="E56" s="445"/>
      <c r="F56" s="403"/>
      <c r="G56" s="403"/>
      <c r="H56" s="404"/>
      <c r="I56" s="431">
        <f t="shared" si="3"/>
        <v>0</v>
      </c>
    </row>
    <row r="57" spans="1:9" x14ac:dyDescent="0.2">
      <c r="A57" s="402"/>
      <c r="B57" s="403"/>
      <c r="C57" s="403"/>
      <c r="D57" s="420"/>
      <c r="E57" s="445"/>
      <c r="F57" s="403"/>
      <c r="G57" s="403"/>
      <c r="H57" s="404"/>
      <c r="I57" s="431">
        <f t="shared" si="3"/>
        <v>0</v>
      </c>
    </row>
    <row r="58" spans="1:9" x14ac:dyDescent="0.2">
      <c r="A58" s="402"/>
      <c r="B58" s="403"/>
      <c r="C58" s="403"/>
      <c r="D58" s="1607"/>
      <c r="E58" s="1593"/>
      <c r="F58" s="403"/>
      <c r="G58" s="403"/>
      <c r="H58" s="404"/>
      <c r="I58" s="431">
        <f t="shared" si="3"/>
        <v>0</v>
      </c>
    </row>
    <row r="59" spans="1:9" x14ac:dyDescent="0.2">
      <c r="A59" s="402"/>
      <c r="B59" s="403"/>
      <c r="C59" s="403"/>
      <c r="D59" s="1607"/>
      <c r="E59" s="1593"/>
      <c r="F59" s="403"/>
      <c r="G59" s="403"/>
      <c r="H59" s="404"/>
      <c r="I59" s="431">
        <f t="shared" si="3"/>
        <v>0</v>
      </c>
    </row>
    <row r="60" spans="1:9" x14ac:dyDescent="0.2">
      <c r="A60" s="402"/>
      <c r="B60" s="403"/>
      <c r="C60" s="403"/>
      <c r="D60" s="1607"/>
      <c r="E60" s="1593"/>
      <c r="F60" s="403"/>
      <c r="G60" s="403"/>
      <c r="H60" s="404"/>
      <c r="I60" s="431">
        <f t="shared" si="3"/>
        <v>0</v>
      </c>
    </row>
    <row r="61" spans="1:9" x14ac:dyDescent="0.2">
      <c r="A61" s="402"/>
      <c r="B61" s="403"/>
      <c r="C61" s="403"/>
      <c r="D61" s="1607"/>
      <c r="E61" s="1593"/>
      <c r="F61" s="403"/>
      <c r="G61" s="403"/>
      <c r="H61" s="404"/>
      <c r="I61" s="431">
        <f t="shared" si="3"/>
        <v>0</v>
      </c>
    </row>
    <row r="62" spans="1:9" x14ac:dyDescent="0.2">
      <c r="A62" s="402"/>
      <c r="B62" s="403"/>
      <c r="C62" s="403"/>
      <c r="D62" s="1607"/>
      <c r="E62" s="1593"/>
      <c r="F62" s="403"/>
      <c r="G62" s="403"/>
      <c r="H62" s="404"/>
      <c r="I62" s="431">
        <f t="shared" si="3"/>
        <v>0</v>
      </c>
    </row>
    <row r="63" spans="1:9" x14ac:dyDescent="0.2">
      <c r="A63" s="402"/>
      <c r="B63" s="403"/>
      <c r="C63" s="403"/>
      <c r="D63" s="1607"/>
      <c r="E63" s="1593"/>
      <c r="F63" s="403"/>
      <c r="G63" s="403"/>
      <c r="H63" s="404"/>
      <c r="I63" s="431">
        <f t="shared" si="3"/>
        <v>0</v>
      </c>
    </row>
    <row r="64" spans="1:9" x14ac:dyDescent="0.2">
      <c r="A64" s="402"/>
      <c r="B64" s="403"/>
      <c r="C64" s="403"/>
      <c r="D64" s="1607"/>
      <c r="E64" s="1593"/>
      <c r="F64" s="403"/>
      <c r="G64" s="403"/>
      <c r="H64" s="404"/>
      <c r="I64" s="431">
        <f t="shared" si="3"/>
        <v>0</v>
      </c>
    </row>
    <row r="65" spans="1:9" x14ac:dyDescent="0.2">
      <c r="A65" s="402"/>
      <c r="B65" s="403"/>
      <c r="C65" s="403"/>
      <c r="D65" s="1607"/>
      <c r="E65" s="1593"/>
      <c r="F65" s="403"/>
      <c r="G65" s="403"/>
      <c r="H65" s="404"/>
      <c r="I65" s="431">
        <f t="shared" si="3"/>
        <v>0</v>
      </c>
    </row>
    <row r="66" spans="1:9" x14ac:dyDescent="0.2">
      <c r="A66" s="402"/>
      <c r="B66" s="403"/>
      <c r="C66" s="403"/>
      <c r="D66" s="1607"/>
      <c r="E66" s="1593"/>
      <c r="F66" s="403"/>
      <c r="G66" s="403"/>
      <c r="H66" s="404"/>
      <c r="I66" s="431">
        <f t="shared" si="3"/>
        <v>0</v>
      </c>
    </row>
    <row r="67" spans="1:9" ht="15.75" thickBot="1" x14ac:dyDescent="0.25">
      <c r="A67" s="405"/>
      <c r="B67" s="406"/>
      <c r="C67" s="406"/>
      <c r="D67" s="1615"/>
      <c r="E67" s="1601"/>
      <c r="F67" s="406"/>
      <c r="G67" s="406"/>
      <c r="H67" s="407"/>
      <c r="I67" s="432">
        <f t="shared" si="3"/>
        <v>0</v>
      </c>
    </row>
    <row r="68" spans="1:9" x14ac:dyDescent="0.2">
      <c r="A68" s="1602" t="s">
        <v>83</v>
      </c>
      <c r="B68" s="1603"/>
      <c r="C68" s="1603"/>
      <c r="D68" s="1603"/>
      <c r="E68" s="1603"/>
      <c r="F68" s="1603"/>
      <c r="G68" s="1603"/>
      <c r="H68" s="1604"/>
      <c r="I68" s="602">
        <f>SUM(I47:I67)</f>
        <v>0</v>
      </c>
    </row>
    <row r="69" spans="1:9" x14ac:dyDescent="0.2">
      <c r="A69" s="409"/>
      <c r="B69" s="412"/>
      <c r="C69" s="412"/>
      <c r="D69" s="412"/>
      <c r="E69" s="412"/>
      <c r="F69" s="412"/>
      <c r="G69" s="412"/>
      <c r="H69" s="412"/>
      <c r="I69" s="453"/>
    </row>
    <row r="70" spans="1:9" ht="15.75" thickBot="1" x14ac:dyDescent="0.25">
      <c r="A70" s="209"/>
      <c r="B70" s="217"/>
      <c r="C70" s="217"/>
      <c r="D70" s="217"/>
      <c r="E70" s="217"/>
      <c r="F70" s="457"/>
      <c r="G70" s="457"/>
      <c r="H70" s="460"/>
      <c r="I70" s="438"/>
    </row>
    <row r="71" spans="1:9" ht="15.75" thickTop="1" x14ac:dyDescent="0.2">
      <c r="A71" s="1608" t="s">
        <v>295</v>
      </c>
      <c r="B71" s="1609"/>
      <c r="C71" s="1609"/>
      <c r="D71" s="1609"/>
      <c r="E71" s="1609"/>
      <c r="F71" s="1609"/>
      <c r="G71" s="1609"/>
      <c r="H71" s="1610"/>
      <c r="I71" s="618">
        <f>(I68+I43+I32+I15)</f>
        <v>0</v>
      </c>
    </row>
    <row r="72" spans="1:9" ht="15.75" thickBot="1" x14ac:dyDescent="0.25">
      <c r="A72" s="1611"/>
      <c r="B72" s="1612"/>
      <c r="C72" s="1612"/>
      <c r="D72" s="1612"/>
      <c r="E72" s="1612"/>
      <c r="F72" s="1612"/>
      <c r="G72" s="1612"/>
      <c r="H72" s="1613"/>
      <c r="I72" s="616"/>
    </row>
    <row r="73" spans="1:9" ht="15.75" thickTop="1" x14ac:dyDescent="0.2">
      <c r="A73" s="1614"/>
      <c r="B73" s="1614"/>
      <c r="C73" s="1614"/>
      <c r="D73" s="1614"/>
      <c r="E73" s="1614"/>
      <c r="F73" s="1614"/>
      <c r="G73" s="1614"/>
      <c r="H73" s="1614"/>
      <c r="I73" s="617"/>
    </row>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8">
    <mergeCell ref="A68:H68"/>
    <mergeCell ref="A71:H71"/>
    <mergeCell ref="A72:H72"/>
    <mergeCell ref="A73:H73"/>
    <mergeCell ref="D64:E64"/>
    <mergeCell ref="D65:E65"/>
    <mergeCell ref="D66:E66"/>
    <mergeCell ref="D67:E67"/>
    <mergeCell ref="D60:E60"/>
    <mergeCell ref="D61:E61"/>
    <mergeCell ref="D62:E62"/>
    <mergeCell ref="D63:E63"/>
    <mergeCell ref="D48:E48"/>
    <mergeCell ref="D49:E49"/>
    <mergeCell ref="D58:E58"/>
    <mergeCell ref="D59:E59"/>
    <mergeCell ref="A42:F42"/>
    <mergeCell ref="A43:H43"/>
    <mergeCell ref="D46:E46"/>
    <mergeCell ref="D47:E47"/>
    <mergeCell ref="A38:F38"/>
    <mergeCell ref="A39:F39"/>
    <mergeCell ref="A40:F40"/>
    <mergeCell ref="A41:F41"/>
    <mergeCell ref="A32:H32"/>
    <mergeCell ref="A35:F35"/>
    <mergeCell ref="A36:F36"/>
    <mergeCell ref="A37:F37"/>
    <mergeCell ref="A28:E28"/>
    <mergeCell ref="A29:E29"/>
    <mergeCell ref="A30:E30"/>
    <mergeCell ref="A31:E31"/>
    <mergeCell ref="A20:E20"/>
    <mergeCell ref="A21:E21"/>
    <mergeCell ref="A26:E26"/>
    <mergeCell ref="A27:E27"/>
    <mergeCell ref="A14:F14"/>
    <mergeCell ref="A15:H15"/>
    <mergeCell ref="A18:E18"/>
    <mergeCell ref="A19:E19"/>
    <mergeCell ref="A10:F10"/>
    <mergeCell ref="A11:F11"/>
    <mergeCell ref="A12:F12"/>
    <mergeCell ref="A13:F13"/>
    <mergeCell ref="A3:C3"/>
    <mergeCell ref="A7:F7"/>
    <mergeCell ref="A8:F8"/>
    <mergeCell ref="A9:F9"/>
  </mergeCells>
  <phoneticPr fontId="0" type="noConversion"/>
  <pageMargins left="0.57999999999999996" right="0.49" top="1" bottom="1" header="0.5" footer="0.5"/>
  <pageSetup paperSize="9" scale="67" orientation="landscape"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72"/>
  <sheetViews>
    <sheetView topLeftCell="A37" zoomScaleNormal="100" zoomScaleSheetLayoutView="90" workbookViewId="0">
      <selection activeCell="F12" sqref="F12:F21"/>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6.5546875" customWidth="1"/>
    <col min="8" max="8" width="13.44140625" customWidth="1"/>
  </cols>
  <sheetData>
    <row r="1" spans="1:8" ht="18.75" thickTop="1" x14ac:dyDescent="0.2">
      <c r="A1" s="907" t="s">
        <v>38</v>
      </c>
      <c r="B1" s="455"/>
      <c r="C1" s="455"/>
      <c r="D1" s="455"/>
      <c r="E1" s="455"/>
      <c r="F1" s="455"/>
      <c r="G1" s="455"/>
      <c r="H1" s="456"/>
    </row>
    <row r="2" spans="1:8" ht="15.75" x14ac:dyDescent="0.2">
      <c r="A2" s="614" t="s">
        <v>301</v>
      </c>
      <c r="B2" s="457"/>
      <c r="C2" s="457"/>
      <c r="D2" s="217"/>
      <c r="E2" s="507" t="s">
        <v>324</v>
      </c>
      <c r="F2" s="457"/>
      <c r="G2" s="457"/>
      <c r="H2" s="76"/>
    </row>
    <row r="3" spans="1:8" x14ac:dyDescent="0.2">
      <c r="A3" s="458"/>
      <c r="B3" s="1616" t="s">
        <v>37</v>
      </c>
      <c r="C3" s="1616"/>
      <c r="D3" s="994">
        <f>'Input Data'!$D$20</f>
        <v>0</v>
      </c>
      <c r="E3" s="460" t="s">
        <v>247</v>
      </c>
      <c r="F3" s="993">
        <f>'Input Data'!$D$5</f>
        <v>0</v>
      </c>
      <c r="H3" s="76"/>
    </row>
    <row r="4" spans="1:8" x14ac:dyDescent="0.2">
      <c r="A4" s="461" t="s">
        <v>39</v>
      </c>
      <c r="B4" s="462" t="s">
        <v>4</v>
      </c>
      <c r="C4" s="457" t="s">
        <v>40</v>
      </c>
      <c r="D4" s="459" t="s">
        <v>39</v>
      </c>
      <c r="E4" s="462" t="s">
        <v>4</v>
      </c>
      <c r="F4" s="457" t="s">
        <v>40</v>
      </c>
      <c r="G4" s="457"/>
      <c r="H4" s="76"/>
    </row>
    <row r="5" spans="1:8" x14ac:dyDescent="0.2">
      <c r="A5" s="463" t="s">
        <v>41</v>
      </c>
      <c r="B5" s="464"/>
      <c r="C5" s="464"/>
      <c r="D5" s="460" t="s">
        <v>42</v>
      </c>
      <c r="E5" s="464"/>
      <c r="F5" s="1617"/>
      <c r="G5" s="1618"/>
      <c r="H5" s="1619"/>
    </row>
    <row r="6" spans="1:8" x14ac:dyDescent="0.2">
      <c r="A6" s="463" t="s">
        <v>43</v>
      </c>
      <c r="B6" s="464"/>
      <c r="C6" s="464"/>
      <c r="D6" s="460" t="s">
        <v>44</v>
      </c>
      <c r="E6" s="465"/>
      <c r="F6" s="1617"/>
      <c r="G6" s="1618"/>
      <c r="H6" s="1619"/>
    </row>
    <row r="7" spans="1:8" x14ac:dyDescent="0.2">
      <c r="A7" s="463" t="s">
        <v>45</v>
      </c>
      <c r="B7" s="465"/>
      <c r="C7" s="464"/>
      <c r="D7" s="460" t="s">
        <v>46</v>
      </c>
      <c r="E7" s="465"/>
      <c r="F7" s="1617"/>
      <c r="G7" s="1618"/>
      <c r="H7" s="1619"/>
    </row>
    <row r="8" spans="1:8" ht="15.75" thickBot="1" x14ac:dyDescent="0.25">
      <c r="A8" s="466"/>
      <c r="B8" s="467"/>
      <c r="C8" s="467"/>
      <c r="D8" s="467"/>
      <c r="E8" s="467"/>
      <c r="F8" s="467"/>
      <c r="G8" s="467"/>
      <c r="H8" s="468"/>
    </row>
    <row r="9" spans="1:8" ht="16.5" thickTop="1" thickBot="1" x14ac:dyDescent="0.25">
      <c r="A9" s="619"/>
      <c r="B9" s="619"/>
      <c r="C9" s="619"/>
      <c r="D9" s="619"/>
      <c r="E9" s="619"/>
      <c r="F9" s="619"/>
      <c r="G9" s="619"/>
      <c r="H9" s="619"/>
    </row>
    <row r="10" spans="1:8" ht="15.75" thickTop="1" x14ac:dyDescent="0.2">
      <c r="A10" s="613" t="s">
        <v>150</v>
      </c>
      <c r="B10" s="620"/>
      <c r="C10" s="620"/>
      <c r="D10" s="620"/>
      <c r="E10" s="620"/>
      <c r="F10" s="620"/>
      <c r="G10" s="620"/>
      <c r="H10" s="621"/>
    </row>
    <row r="11" spans="1:8" x14ac:dyDescent="0.2">
      <c r="A11" s="472" t="s">
        <v>4</v>
      </c>
      <c r="B11" s="473" t="s">
        <v>47</v>
      </c>
      <c r="C11" s="474" t="s">
        <v>30</v>
      </c>
      <c r="D11" s="474" t="s">
        <v>48</v>
      </c>
      <c r="E11" s="475" t="s">
        <v>49</v>
      </c>
      <c r="F11" s="474" t="s">
        <v>5</v>
      </c>
      <c r="G11" s="474" t="s">
        <v>10</v>
      </c>
      <c r="H11" s="476" t="s">
        <v>50</v>
      </c>
    </row>
    <row r="12" spans="1:8" x14ac:dyDescent="0.2">
      <c r="A12" s="485"/>
      <c r="B12" s="487"/>
      <c r="C12" s="487"/>
      <c r="D12" s="487"/>
      <c r="E12" s="487"/>
      <c r="F12" s="1259"/>
      <c r="G12" s="1254"/>
      <c r="H12" s="1251">
        <f t="shared" ref="H12:H21" si="0">F12*G12</f>
        <v>0</v>
      </c>
    </row>
    <row r="13" spans="1:8" x14ac:dyDescent="0.2">
      <c r="A13" s="489"/>
      <c r="B13" s="491"/>
      <c r="C13" s="491"/>
      <c r="D13" s="491"/>
      <c r="E13" s="491"/>
      <c r="F13" s="1260"/>
      <c r="G13" s="1255"/>
      <c r="H13" s="1251">
        <f t="shared" si="0"/>
        <v>0</v>
      </c>
    </row>
    <row r="14" spans="1:8" x14ac:dyDescent="0.2">
      <c r="A14" s="493"/>
      <c r="B14" s="491"/>
      <c r="C14" s="491"/>
      <c r="D14" s="491"/>
      <c r="E14" s="491"/>
      <c r="F14" s="1260"/>
      <c r="G14" s="1255"/>
      <c r="H14" s="1251">
        <f t="shared" si="0"/>
        <v>0</v>
      </c>
    </row>
    <row r="15" spans="1:8" x14ac:dyDescent="0.2">
      <c r="A15" s="493"/>
      <c r="B15" s="491"/>
      <c r="C15" s="491"/>
      <c r="D15" s="491"/>
      <c r="E15" s="491"/>
      <c r="F15" s="1260"/>
      <c r="G15" s="1255"/>
      <c r="H15" s="1251">
        <f t="shared" si="0"/>
        <v>0</v>
      </c>
    </row>
    <row r="16" spans="1:8" x14ac:dyDescent="0.2">
      <c r="A16" s="493"/>
      <c r="B16" s="491"/>
      <c r="C16" s="491"/>
      <c r="D16" s="491"/>
      <c r="E16" s="491"/>
      <c r="F16" s="1260"/>
      <c r="G16" s="1255"/>
      <c r="H16" s="1251">
        <f t="shared" si="0"/>
        <v>0</v>
      </c>
    </row>
    <row r="17" spans="1:8" x14ac:dyDescent="0.2">
      <c r="A17" s="493"/>
      <c r="B17" s="491"/>
      <c r="C17" s="491"/>
      <c r="D17" s="491"/>
      <c r="E17" s="491"/>
      <c r="F17" s="1260"/>
      <c r="G17" s="1255"/>
      <c r="H17" s="1251">
        <f t="shared" si="0"/>
        <v>0</v>
      </c>
    </row>
    <row r="18" spans="1:8" x14ac:dyDescent="0.2">
      <c r="A18" s="493"/>
      <c r="B18" s="491"/>
      <c r="C18" s="491"/>
      <c r="D18" s="491"/>
      <c r="E18" s="491"/>
      <c r="F18" s="1260"/>
      <c r="G18" s="1255"/>
      <c r="H18" s="1251">
        <f t="shared" si="0"/>
        <v>0</v>
      </c>
    </row>
    <row r="19" spans="1:8" x14ac:dyDescent="0.2">
      <c r="A19" s="493"/>
      <c r="B19" s="491"/>
      <c r="C19" s="491"/>
      <c r="D19" s="491"/>
      <c r="E19" s="491"/>
      <c r="F19" s="1260"/>
      <c r="G19" s="1255"/>
      <c r="H19" s="1251">
        <f t="shared" si="0"/>
        <v>0</v>
      </c>
    </row>
    <row r="20" spans="1:8" x14ac:dyDescent="0.2">
      <c r="A20" s="493"/>
      <c r="B20" s="491"/>
      <c r="C20" s="491"/>
      <c r="D20" s="491"/>
      <c r="E20" s="491"/>
      <c r="F20" s="1260"/>
      <c r="G20" s="1255"/>
      <c r="H20" s="1251">
        <f t="shared" si="0"/>
        <v>0</v>
      </c>
    </row>
    <row r="21" spans="1:8" ht="15.75" thickBot="1" x14ac:dyDescent="0.25">
      <c r="A21" s="623"/>
      <c r="B21" s="624"/>
      <c r="C21" s="624"/>
      <c r="D21" s="624"/>
      <c r="E21" s="624"/>
      <c r="F21" s="1263"/>
      <c r="G21" s="1257"/>
      <c r="H21" s="1252">
        <f t="shared" si="0"/>
        <v>0</v>
      </c>
    </row>
    <row r="22" spans="1:8" x14ac:dyDescent="0.2">
      <c r="A22" s="463"/>
      <c r="B22" s="460"/>
      <c r="C22" s="460"/>
      <c r="D22" s="460"/>
      <c r="E22" s="460"/>
      <c r="F22" s="460"/>
      <c r="G22" s="477" t="s">
        <v>296</v>
      </c>
      <c r="H22" s="1253">
        <f>SUM(H12:H21)</f>
        <v>0</v>
      </c>
    </row>
    <row r="23" spans="1:8" ht="15.75" thickBot="1" x14ac:dyDescent="0.25">
      <c r="A23" s="466"/>
      <c r="B23" s="467"/>
      <c r="C23" s="467"/>
      <c r="D23" s="467"/>
      <c r="E23" s="467"/>
      <c r="F23" s="467"/>
      <c r="G23" s="467"/>
      <c r="H23" s="622"/>
    </row>
    <row r="24" spans="1:8" ht="16.5" thickTop="1" thickBot="1" x14ac:dyDescent="0.25">
      <c r="A24" s="619"/>
      <c r="B24" s="619"/>
      <c r="C24" s="619"/>
      <c r="D24" s="619"/>
      <c r="E24" s="619"/>
      <c r="F24" s="619"/>
      <c r="G24" s="619"/>
      <c r="H24" s="625"/>
    </row>
    <row r="25" spans="1:8" ht="15.75" thickTop="1" x14ac:dyDescent="0.2">
      <c r="A25" s="613" t="s">
        <v>325</v>
      </c>
      <c r="B25" s="620"/>
      <c r="C25" s="620"/>
      <c r="D25" s="620"/>
      <c r="E25" s="620"/>
      <c r="F25" s="620"/>
      <c r="G25" s="620"/>
      <c r="H25" s="621"/>
    </row>
    <row r="26" spans="1:8" ht="30" x14ac:dyDescent="0.2">
      <c r="A26" s="480" t="s">
        <v>4</v>
      </c>
      <c r="B26" s="481" t="s">
        <v>47</v>
      </c>
      <c r="C26" s="482" t="s">
        <v>30</v>
      </c>
      <c r="D26" s="482" t="s">
        <v>48</v>
      </c>
      <c r="E26" s="483" t="s">
        <v>49</v>
      </c>
      <c r="F26" s="482" t="s">
        <v>5</v>
      </c>
      <c r="G26" s="482" t="s">
        <v>10</v>
      </c>
      <c r="H26" s="484" t="s">
        <v>50</v>
      </c>
    </row>
    <row r="27" spans="1:8" x14ac:dyDescent="0.2">
      <c r="A27" s="485"/>
      <c r="B27" s="486"/>
      <c r="C27" s="487"/>
      <c r="D27" s="487"/>
      <c r="E27" s="487"/>
      <c r="F27" s="1259"/>
      <c r="G27" s="1254"/>
      <c r="H27" s="488">
        <f t="shared" ref="H27:H40" si="1">F27*G27</f>
        <v>0</v>
      </c>
    </row>
    <row r="28" spans="1:8" x14ac:dyDescent="0.2">
      <c r="A28" s="489"/>
      <c r="B28" s="490"/>
      <c r="C28" s="491"/>
      <c r="D28" s="491"/>
      <c r="E28" s="491"/>
      <c r="F28" s="1260"/>
      <c r="G28" s="1255"/>
      <c r="H28" s="492">
        <f t="shared" si="1"/>
        <v>0</v>
      </c>
    </row>
    <row r="29" spans="1:8" x14ac:dyDescent="0.2">
      <c r="A29" s="493"/>
      <c r="B29" s="490"/>
      <c r="C29" s="491"/>
      <c r="D29" s="491"/>
      <c r="E29" s="491"/>
      <c r="F29" s="1260"/>
      <c r="G29" s="1255"/>
      <c r="H29" s="492">
        <f t="shared" si="1"/>
        <v>0</v>
      </c>
    </row>
    <row r="30" spans="1:8" x14ac:dyDescent="0.2">
      <c r="A30" s="493"/>
      <c r="B30" s="490"/>
      <c r="C30" s="491"/>
      <c r="D30" s="491"/>
      <c r="E30" s="491"/>
      <c r="F30" s="1260"/>
      <c r="G30" s="1255"/>
      <c r="H30" s="492">
        <f t="shared" si="1"/>
        <v>0</v>
      </c>
    </row>
    <row r="31" spans="1:8" x14ac:dyDescent="0.2">
      <c r="A31" s="493"/>
      <c r="B31" s="490"/>
      <c r="C31" s="491"/>
      <c r="D31" s="491"/>
      <c r="E31" s="491"/>
      <c r="F31" s="1260"/>
      <c r="G31" s="1255"/>
      <c r="H31" s="492">
        <f t="shared" si="1"/>
        <v>0</v>
      </c>
    </row>
    <row r="32" spans="1:8" x14ac:dyDescent="0.2">
      <c r="A32" s="493"/>
      <c r="B32" s="490"/>
      <c r="C32" s="491"/>
      <c r="D32" s="491"/>
      <c r="E32" s="491"/>
      <c r="F32" s="1260"/>
      <c r="G32" s="1255"/>
      <c r="H32" s="492">
        <f t="shared" si="1"/>
        <v>0</v>
      </c>
    </row>
    <row r="33" spans="1:8" x14ac:dyDescent="0.2">
      <c r="A33" s="493"/>
      <c r="B33" s="490"/>
      <c r="C33" s="491"/>
      <c r="D33" s="491"/>
      <c r="E33" s="491"/>
      <c r="F33" s="1260"/>
      <c r="G33" s="1255"/>
      <c r="H33" s="492">
        <f t="shared" si="1"/>
        <v>0</v>
      </c>
    </row>
    <row r="34" spans="1:8" x14ac:dyDescent="0.2">
      <c r="A34" s="493"/>
      <c r="B34" s="490"/>
      <c r="C34" s="491"/>
      <c r="D34" s="491"/>
      <c r="E34" s="491"/>
      <c r="F34" s="1260"/>
      <c r="G34" s="1255"/>
      <c r="H34" s="492">
        <f t="shared" si="1"/>
        <v>0</v>
      </c>
    </row>
    <row r="35" spans="1:8" x14ac:dyDescent="0.2">
      <c r="A35" s="493"/>
      <c r="B35" s="490"/>
      <c r="C35" s="491"/>
      <c r="D35" s="491"/>
      <c r="E35" s="491"/>
      <c r="F35" s="1260"/>
      <c r="G35" s="1255"/>
      <c r="H35" s="492">
        <f t="shared" si="1"/>
        <v>0</v>
      </c>
    </row>
    <row r="36" spans="1:8" x14ac:dyDescent="0.2">
      <c r="A36" s="493"/>
      <c r="B36" s="490"/>
      <c r="C36" s="491"/>
      <c r="D36" s="491"/>
      <c r="E36" s="491"/>
      <c r="F36" s="1260"/>
      <c r="G36" s="1255"/>
      <c r="H36" s="492">
        <f t="shared" si="1"/>
        <v>0</v>
      </c>
    </row>
    <row r="37" spans="1:8" x14ac:dyDescent="0.2">
      <c r="A37" s="493"/>
      <c r="B37" s="490"/>
      <c r="C37" s="491"/>
      <c r="D37" s="491"/>
      <c r="E37" s="491"/>
      <c r="F37" s="1260"/>
      <c r="G37" s="1255"/>
      <c r="H37" s="492">
        <f t="shared" si="1"/>
        <v>0</v>
      </c>
    </row>
    <row r="38" spans="1:8" x14ac:dyDescent="0.2">
      <c r="A38" s="493"/>
      <c r="B38" s="490"/>
      <c r="C38" s="491"/>
      <c r="D38" s="491"/>
      <c r="E38" s="491"/>
      <c r="F38" s="1260"/>
      <c r="G38" s="1255"/>
      <c r="H38" s="492">
        <f t="shared" si="1"/>
        <v>0</v>
      </c>
    </row>
    <row r="39" spans="1:8" x14ac:dyDescent="0.2">
      <c r="A39" s="493"/>
      <c r="B39" s="490"/>
      <c r="C39" s="491"/>
      <c r="D39" s="491"/>
      <c r="E39" s="491"/>
      <c r="F39" s="1260"/>
      <c r="G39" s="1255"/>
      <c r="H39" s="492">
        <f t="shared" si="1"/>
        <v>0</v>
      </c>
    </row>
    <row r="40" spans="1:8" ht="15.75" thickBot="1" x14ac:dyDescent="0.25">
      <c r="A40" s="626"/>
      <c r="B40" s="627"/>
      <c r="C40" s="628"/>
      <c r="D40" s="628"/>
      <c r="E40" s="628"/>
      <c r="F40" s="1262"/>
      <c r="G40" s="1256"/>
      <c r="H40" s="629">
        <f t="shared" si="1"/>
        <v>0</v>
      </c>
    </row>
    <row r="41" spans="1:8" x14ac:dyDescent="0.2">
      <c r="A41" s="630"/>
      <c r="B41" s="631"/>
      <c r="C41" s="631"/>
      <c r="D41" s="631"/>
      <c r="E41" s="631"/>
      <c r="F41" s="631"/>
      <c r="G41" s="632" t="s">
        <v>308</v>
      </c>
      <c r="H41" s="633">
        <f>SUM(H27:H40)</f>
        <v>0</v>
      </c>
    </row>
    <row r="42" spans="1:8" x14ac:dyDescent="0.2">
      <c r="A42" s="478"/>
      <c r="B42" s="479"/>
      <c r="C42" s="479"/>
      <c r="D42" s="479"/>
      <c r="E42" s="479"/>
      <c r="F42" s="479"/>
      <c r="G42" s="479"/>
      <c r="H42" s="634"/>
    </row>
    <row r="43" spans="1:8" x14ac:dyDescent="0.2">
      <c r="A43" s="469" t="s">
        <v>326</v>
      </c>
      <c r="B43" s="470"/>
      <c r="C43" s="470"/>
      <c r="D43" s="470"/>
      <c r="E43" s="470"/>
      <c r="F43" s="470"/>
      <c r="G43" s="470"/>
      <c r="H43" s="471"/>
    </row>
    <row r="44" spans="1:8" ht="30" x14ac:dyDescent="0.2">
      <c r="A44" s="480" t="s">
        <v>4</v>
      </c>
      <c r="B44" s="481" t="s">
        <v>47</v>
      </c>
      <c r="C44" s="482" t="s">
        <v>30</v>
      </c>
      <c r="D44" s="482" t="s">
        <v>48</v>
      </c>
      <c r="E44" s="483" t="s">
        <v>49</v>
      </c>
      <c r="F44" s="482" t="s">
        <v>5</v>
      </c>
      <c r="G44" s="482" t="s">
        <v>10</v>
      </c>
      <c r="H44" s="484" t="s">
        <v>50</v>
      </c>
    </row>
    <row r="45" spans="1:8" x14ac:dyDescent="0.2">
      <c r="A45" s="485"/>
      <c r="B45" s="486"/>
      <c r="C45" s="487"/>
      <c r="D45" s="487"/>
      <c r="E45" s="487"/>
      <c r="F45" s="1259"/>
      <c r="G45" s="1254"/>
      <c r="H45" s="488">
        <f t="shared" ref="H45:H58" si="2">F45*G45</f>
        <v>0</v>
      </c>
    </row>
    <row r="46" spans="1:8" x14ac:dyDescent="0.2">
      <c r="A46" s="489"/>
      <c r="B46" s="490"/>
      <c r="C46" s="491"/>
      <c r="D46" s="491"/>
      <c r="E46" s="491"/>
      <c r="F46" s="1260"/>
      <c r="G46" s="1255"/>
      <c r="H46" s="492">
        <f t="shared" si="2"/>
        <v>0</v>
      </c>
    </row>
    <row r="47" spans="1:8" x14ac:dyDescent="0.2">
      <c r="A47" s="493"/>
      <c r="B47" s="490"/>
      <c r="C47" s="491"/>
      <c r="D47" s="491"/>
      <c r="E47" s="491"/>
      <c r="F47" s="1260"/>
      <c r="G47" s="1255"/>
      <c r="H47" s="492">
        <f t="shared" si="2"/>
        <v>0</v>
      </c>
    </row>
    <row r="48" spans="1:8" x14ac:dyDescent="0.2">
      <c r="A48" s="493"/>
      <c r="B48" s="490"/>
      <c r="C48" s="491"/>
      <c r="D48" s="491"/>
      <c r="E48" s="491"/>
      <c r="F48" s="1260"/>
      <c r="G48" s="1255"/>
      <c r="H48" s="492">
        <f t="shared" si="2"/>
        <v>0</v>
      </c>
    </row>
    <row r="49" spans="1:8" x14ac:dyDescent="0.2">
      <c r="A49" s="493"/>
      <c r="B49" s="490"/>
      <c r="C49" s="491"/>
      <c r="D49" s="491"/>
      <c r="E49" s="491"/>
      <c r="F49" s="1260"/>
      <c r="G49" s="1255"/>
      <c r="H49" s="492">
        <f t="shared" si="2"/>
        <v>0</v>
      </c>
    </row>
    <row r="50" spans="1:8" x14ac:dyDescent="0.2">
      <c r="A50" s="493"/>
      <c r="B50" s="490"/>
      <c r="C50" s="491"/>
      <c r="D50" s="491"/>
      <c r="E50" s="491"/>
      <c r="F50" s="1260"/>
      <c r="G50" s="1255"/>
      <c r="H50" s="492">
        <f t="shared" si="2"/>
        <v>0</v>
      </c>
    </row>
    <row r="51" spans="1:8" x14ac:dyDescent="0.2">
      <c r="A51" s="493"/>
      <c r="B51" s="490"/>
      <c r="C51" s="491"/>
      <c r="D51" s="491"/>
      <c r="E51" s="491"/>
      <c r="F51" s="1260"/>
      <c r="G51" s="1255"/>
      <c r="H51" s="492">
        <f t="shared" si="2"/>
        <v>0</v>
      </c>
    </row>
    <row r="52" spans="1:8" x14ac:dyDescent="0.2">
      <c r="A52" s="493"/>
      <c r="B52" s="490"/>
      <c r="C52" s="491"/>
      <c r="D52" s="491"/>
      <c r="E52" s="491"/>
      <c r="F52" s="1260"/>
      <c r="G52" s="1255"/>
      <c r="H52" s="492">
        <f t="shared" si="2"/>
        <v>0</v>
      </c>
    </row>
    <row r="53" spans="1:8" x14ac:dyDescent="0.2">
      <c r="A53" s="493"/>
      <c r="B53" s="490"/>
      <c r="C53" s="491"/>
      <c r="D53" s="491"/>
      <c r="E53" s="491"/>
      <c r="F53" s="1260"/>
      <c r="G53" s="1255"/>
      <c r="H53" s="492">
        <f t="shared" si="2"/>
        <v>0</v>
      </c>
    </row>
    <row r="54" spans="1:8" x14ac:dyDescent="0.2">
      <c r="A54" s="493"/>
      <c r="B54" s="490"/>
      <c r="C54" s="491"/>
      <c r="D54" s="491"/>
      <c r="E54" s="491"/>
      <c r="F54" s="1260"/>
      <c r="G54" s="1255"/>
      <c r="H54" s="492">
        <f t="shared" si="2"/>
        <v>0</v>
      </c>
    </row>
    <row r="55" spans="1:8" x14ac:dyDescent="0.2">
      <c r="A55" s="493"/>
      <c r="B55" s="490"/>
      <c r="C55" s="491"/>
      <c r="D55" s="491"/>
      <c r="E55" s="491"/>
      <c r="F55" s="1260"/>
      <c r="G55" s="1255"/>
      <c r="H55" s="492">
        <f t="shared" si="2"/>
        <v>0</v>
      </c>
    </row>
    <row r="56" spans="1:8" x14ac:dyDescent="0.2">
      <c r="A56" s="493"/>
      <c r="B56" s="490"/>
      <c r="C56" s="491"/>
      <c r="D56" s="491"/>
      <c r="E56" s="491"/>
      <c r="F56" s="1260"/>
      <c r="G56" s="1255"/>
      <c r="H56" s="492">
        <f t="shared" si="2"/>
        <v>0</v>
      </c>
    </row>
    <row r="57" spans="1:8" x14ac:dyDescent="0.2">
      <c r="A57" s="493"/>
      <c r="B57" s="490"/>
      <c r="C57" s="491"/>
      <c r="D57" s="491"/>
      <c r="E57" s="491"/>
      <c r="F57" s="1260"/>
      <c r="G57" s="1255"/>
      <c r="H57" s="492">
        <f t="shared" si="2"/>
        <v>0</v>
      </c>
    </row>
    <row r="58" spans="1:8" ht="15.75" thickBot="1" x14ac:dyDescent="0.25">
      <c r="A58" s="635"/>
      <c r="B58" s="636"/>
      <c r="C58" s="637"/>
      <c r="D58" s="637"/>
      <c r="E58" s="637"/>
      <c r="F58" s="1261"/>
      <c r="G58" s="1258"/>
      <c r="H58" s="629">
        <f t="shared" si="2"/>
        <v>0</v>
      </c>
    </row>
    <row r="59" spans="1:8" x14ac:dyDescent="0.2">
      <c r="A59" s="463"/>
      <c r="B59" s="460"/>
      <c r="C59" s="460"/>
      <c r="D59" s="460"/>
      <c r="E59" s="460"/>
      <c r="F59" s="460"/>
      <c r="G59" s="477" t="s">
        <v>51</v>
      </c>
      <c r="H59" s="641">
        <f>SUM(H46:H58)</f>
        <v>0</v>
      </c>
    </row>
    <row r="60" spans="1:8" ht="15.75" thickBot="1" x14ac:dyDescent="0.25">
      <c r="A60" s="463"/>
      <c r="B60" s="460"/>
      <c r="C60" s="460"/>
      <c r="D60" s="460"/>
      <c r="E60" s="460"/>
      <c r="F60" s="460"/>
      <c r="G60" s="460"/>
      <c r="H60" s="642"/>
    </row>
    <row r="61" spans="1:8" ht="15.75" thickBot="1" x14ac:dyDescent="0.25">
      <c r="A61" s="638"/>
      <c r="B61" s="639"/>
      <c r="C61" s="639"/>
      <c r="D61" s="639"/>
      <c r="E61" s="639"/>
      <c r="F61" s="639"/>
      <c r="G61" s="640" t="s">
        <v>298</v>
      </c>
      <c r="H61" s="643">
        <f>H41+H59</f>
        <v>0</v>
      </c>
    </row>
    <row r="62" spans="1:8" ht="15.75" thickTop="1" x14ac:dyDescent="0.2">
      <c r="H62" s="295"/>
    </row>
    <row r="63" spans="1:8" x14ac:dyDescent="0.2">
      <c r="H63" s="295"/>
    </row>
    <row r="64" spans="1:8" x14ac:dyDescent="0.2">
      <c r="H64" s="295"/>
    </row>
    <row r="65" spans="8:8" x14ac:dyDescent="0.2">
      <c r="H65" s="295"/>
    </row>
    <row r="66" spans="8:8" x14ac:dyDescent="0.2">
      <c r="H66" s="295"/>
    </row>
    <row r="67" spans="8:8" x14ac:dyDescent="0.2">
      <c r="H67" s="295"/>
    </row>
    <row r="68" spans="8:8" x14ac:dyDescent="0.2">
      <c r="H68" s="295"/>
    </row>
    <row r="69" spans="8:8" x14ac:dyDescent="0.2">
      <c r="H69" s="295"/>
    </row>
    <row r="70" spans="8:8" x14ac:dyDescent="0.2">
      <c r="H70" s="295"/>
    </row>
    <row r="71" spans="8:8" x14ac:dyDescent="0.2">
      <c r="H71" s="295"/>
    </row>
    <row r="72" spans="8:8" x14ac:dyDescent="0.2">
      <c r="H72" s="295"/>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78740157480314965" header="0.51181102362204722" footer="0.51181102362204722"/>
  <pageSetup paperSize="9" scale="74" orientation="portrait" horizontalDpi="4294967293" verticalDpi="200" r:id="rId2"/>
  <headerFooter alignWithMargins="0"/>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3"/>
  </sheetPr>
  <dimension ref="A1:H61"/>
  <sheetViews>
    <sheetView zoomScaleNormal="100" zoomScaleSheetLayoutView="90" workbookViewId="0">
      <selection activeCell="A4" sqref="A4"/>
    </sheetView>
  </sheetViews>
  <sheetFormatPr defaultRowHeight="15" x14ac:dyDescent="0.2"/>
  <cols>
    <col min="1" max="1" width="9.21875" customWidth="1"/>
    <col min="2" max="2" width="14.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5">
      <c r="A1" s="990" t="s">
        <v>84</v>
      </c>
      <c r="B1" s="7"/>
      <c r="C1" s="7"/>
      <c r="D1" s="7"/>
      <c r="E1" s="7"/>
      <c r="F1" s="7"/>
      <c r="G1" s="7"/>
      <c r="H1" s="8"/>
    </row>
    <row r="2" spans="1:8" ht="15.75" x14ac:dyDescent="0.25">
      <c r="A2" s="662" t="s">
        <v>301</v>
      </c>
      <c r="B2" s="298"/>
      <c r="C2" s="298"/>
      <c r="D2" s="2"/>
      <c r="E2" s="506" t="s">
        <v>307</v>
      </c>
      <c r="F2" s="506"/>
      <c r="G2" s="298"/>
      <c r="H2" s="320"/>
    </row>
    <row r="3" spans="1:8" ht="16.5" thickBot="1" x14ac:dyDescent="0.3">
      <c r="A3" s="1620" t="s">
        <v>37</v>
      </c>
      <c r="B3" s="1621"/>
      <c r="C3" s="994">
        <f>'Input Data'!$D$20</f>
        <v>0</v>
      </c>
      <c r="D3" s="321"/>
      <c r="E3" s="378" t="s">
        <v>247</v>
      </c>
      <c r="F3" s="993">
        <f>'Input Data'!$D$5</f>
        <v>0</v>
      </c>
      <c r="G3" s="380"/>
      <c r="H3" s="322"/>
    </row>
    <row r="4" spans="1:8" ht="15.75" thickTop="1" x14ac:dyDescent="0.2">
      <c r="A4" s="644"/>
      <c r="B4" s="296"/>
      <c r="C4" s="297"/>
      <c r="D4" s="297"/>
      <c r="E4" s="297"/>
      <c r="F4" s="298"/>
      <c r="G4" s="298"/>
      <c r="H4" s="320"/>
    </row>
    <row r="5" spans="1:8" ht="15.75" x14ac:dyDescent="0.25">
      <c r="A5" s="663" t="s">
        <v>85</v>
      </c>
      <c r="B5" s="664"/>
      <c r="C5" s="664"/>
      <c r="D5" s="664"/>
      <c r="E5" s="664"/>
      <c r="F5" s="664"/>
      <c r="G5" s="664"/>
      <c r="H5" s="665"/>
    </row>
    <row r="6" spans="1:8" ht="30" x14ac:dyDescent="0.2">
      <c r="A6" s="647" t="s">
        <v>86</v>
      </c>
      <c r="B6" s="323" t="s">
        <v>47</v>
      </c>
      <c r="C6" s="317" t="s">
        <v>30</v>
      </c>
      <c r="D6" s="324"/>
      <c r="E6" s="323" t="s">
        <v>153</v>
      </c>
      <c r="F6" s="323" t="s">
        <v>87</v>
      </c>
      <c r="G6" s="323" t="s">
        <v>5</v>
      </c>
      <c r="H6" s="648" t="s">
        <v>8</v>
      </c>
    </row>
    <row r="7" spans="1:8" x14ac:dyDescent="0.2">
      <c r="A7" s="649"/>
      <c r="B7" s="306"/>
      <c r="C7" s="308"/>
      <c r="D7" s="310"/>
      <c r="E7" s="1264"/>
      <c r="F7" s="1264"/>
      <c r="G7" s="1267"/>
      <c r="H7" s="650">
        <f t="shared" ref="H7:H16" si="0">F7*G7</f>
        <v>0</v>
      </c>
    </row>
    <row r="8" spans="1:8" x14ac:dyDescent="0.2">
      <c r="A8" s="651"/>
      <c r="B8" s="304"/>
      <c r="C8" s="311"/>
      <c r="D8" s="313"/>
      <c r="E8" s="1265"/>
      <c r="F8" s="1265"/>
      <c r="G8" s="1268"/>
      <c r="H8" s="652">
        <f t="shared" si="0"/>
        <v>0</v>
      </c>
    </row>
    <row r="9" spans="1:8" x14ac:dyDescent="0.2">
      <c r="A9" s="651"/>
      <c r="B9" s="304"/>
      <c r="C9" s="311"/>
      <c r="D9" s="313"/>
      <c r="E9" s="1265"/>
      <c r="F9" s="1265"/>
      <c r="G9" s="1268"/>
      <c r="H9" s="652">
        <f t="shared" si="0"/>
        <v>0</v>
      </c>
    </row>
    <row r="10" spans="1:8" x14ac:dyDescent="0.2">
      <c r="A10" s="651"/>
      <c r="B10" s="304"/>
      <c r="C10" s="311"/>
      <c r="D10" s="313"/>
      <c r="E10" s="1265"/>
      <c r="F10" s="1265"/>
      <c r="G10" s="1268"/>
      <c r="H10" s="652">
        <f t="shared" si="0"/>
        <v>0</v>
      </c>
    </row>
    <row r="11" spans="1:8" x14ac:dyDescent="0.2">
      <c r="A11" s="651"/>
      <c r="B11" s="304"/>
      <c r="C11" s="311"/>
      <c r="D11" s="313"/>
      <c r="E11" s="1265"/>
      <c r="F11" s="1265"/>
      <c r="G11" s="1268"/>
      <c r="H11" s="652">
        <f t="shared" si="0"/>
        <v>0</v>
      </c>
    </row>
    <row r="12" spans="1:8" x14ac:dyDescent="0.2">
      <c r="A12" s="651"/>
      <c r="B12" s="304"/>
      <c r="C12" s="311"/>
      <c r="D12" s="313"/>
      <c r="E12" s="1265"/>
      <c r="F12" s="1265"/>
      <c r="G12" s="1268"/>
      <c r="H12" s="652">
        <f t="shared" si="0"/>
        <v>0</v>
      </c>
    </row>
    <row r="13" spans="1:8" x14ac:dyDescent="0.2">
      <c r="A13" s="651"/>
      <c r="B13" s="304"/>
      <c r="C13" s="311"/>
      <c r="D13" s="313"/>
      <c r="E13" s="1265"/>
      <c r="F13" s="1265"/>
      <c r="G13" s="1268"/>
      <c r="H13" s="652">
        <f t="shared" si="0"/>
        <v>0</v>
      </c>
    </row>
    <row r="14" spans="1:8" x14ac:dyDescent="0.2">
      <c r="A14" s="651"/>
      <c r="B14" s="304"/>
      <c r="C14" s="311"/>
      <c r="D14" s="313"/>
      <c r="E14" s="1265"/>
      <c r="F14" s="1265"/>
      <c r="G14" s="1268"/>
      <c r="H14" s="652">
        <f t="shared" si="0"/>
        <v>0</v>
      </c>
    </row>
    <row r="15" spans="1:8" x14ac:dyDescent="0.2">
      <c r="A15" s="651"/>
      <c r="B15" s="304"/>
      <c r="C15" s="311"/>
      <c r="D15" s="313"/>
      <c r="E15" s="1265"/>
      <c r="F15" s="1265"/>
      <c r="G15" s="1268"/>
      <c r="H15" s="652">
        <f t="shared" si="0"/>
        <v>0</v>
      </c>
    </row>
    <row r="16" spans="1:8" ht="15.75" thickBot="1" x14ac:dyDescent="0.25">
      <c r="A16" s="653"/>
      <c r="B16" s="305"/>
      <c r="C16" s="314"/>
      <c r="D16" s="316"/>
      <c r="E16" s="1266"/>
      <c r="F16" s="1266"/>
      <c r="G16" s="1269"/>
      <c r="H16" s="654">
        <f t="shared" si="0"/>
        <v>0</v>
      </c>
    </row>
    <row r="17" spans="1:8" x14ac:dyDescent="0.2">
      <c r="A17" s="667"/>
      <c r="B17" s="668"/>
      <c r="C17" s="668"/>
      <c r="D17" s="668"/>
      <c r="E17" s="668"/>
      <c r="F17" s="668"/>
      <c r="G17" s="669" t="s">
        <v>88</v>
      </c>
      <c r="H17" s="666">
        <f>SUM(H7:H16)</f>
        <v>0</v>
      </c>
    </row>
    <row r="18" spans="1:8" x14ac:dyDescent="0.2">
      <c r="A18" s="319"/>
      <c r="B18" s="298"/>
      <c r="C18" s="298"/>
      <c r="D18" s="298"/>
      <c r="E18" s="298"/>
      <c r="F18" s="298"/>
      <c r="G18" s="298"/>
      <c r="H18" s="320"/>
    </row>
    <row r="19" spans="1:8" ht="15.75" x14ac:dyDescent="0.25">
      <c r="A19" s="645" t="s">
        <v>89</v>
      </c>
      <c r="B19" s="325"/>
      <c r="C19" s="325"/>
      <c r="D19" s="325"/>
      <c r="E19" s="325"/>
      <c r="F19" s="325"/>
      <c r="G19" s="325"/>
      <c r="H19" s="655"/>
    </row>
    <row r="20" spans="1:8" ht="45" x14ac:dyDescent="0.2">
      <c r="A20" s="647" t="s">
        <v>4</v>
      </c>
      <c r="B20" s="317" t="s">
        <v>47</v>
      </c>
      <c r="C20" s="326"/>
      <c r="D20" s="317" t="s">
        <v>30</v>
      </c>
      <c r="E20" s="324"/>
      <c r="F20" s="323" t="s">
        <v>547</v>
      </c>
      <c r="G20" s="323" t="s">
        <v>90</v>
      </c>
      <c r="H20" s="648" t="s">
        <v>8</v>
      </c>
    </row>
    <row r="21" spans="1:8" x14ac:dyDescent="0.2">
      <c r="A21" s="649"/>
      <c r="B21" s="308"/>
      <c r="C21" s="309"/>
      <c r="D21" s="308"/>
      <c r="E21" s="310"/>
      <c r="F21" s="1652"/>
      <c r="G21" s="1267"/>
      <c r="H21" s="650">
        <f t="shared" ref="H21:H30" si="1">F21*G21</f>
        <v>0</v>
      </c>
    </row>
    <row r="22" spans="1:8" x14ac:dyDescent="0.2">
      <c r="A22" s="651"/>
      <c r="B22" s="311"/>
      <c r="C22" s="312"/>
      <c r="D22" s="311"/>
      <c r="E22" s="313"/>
      <c r="F22" s="1653"/>
      <c r="G22" s="1268"/>
      <c r="H22" s="652">
        <f t="shared" si="1"/>
        <v>0</v>
      </c>
    </row>
    <row r="23" spans="1:8" x14ac:dyDescent="0.2">
      <c r="A23" s="651"/>
      <c r="B23" s="311"/>
      <c r="C23" s="312"/>
      <c r="D23" s="311"/>
      <c r="E23" s="313"/>
      <c r="F23" s="1653"/>
      <c r="G23" s="1268"/>
      <c r="H23" s="652">
        <f t="shared" si="1"/>
        <v>0</v>
      </c>
    </row>
    <row r="24" spans="1:8" x14ac:dyDescent="0.2">
      <c r="A24" s="651"/>
      <c r="B24" s="311"/>
      <c r="C24" s="312"/>
      <c r="D24" s="311"/>
      <c r="E24" s="313"/>
      <c r="F24" s="1653"/>
      <c r="G24" s="1268"/>
      <c r="H24" s="652">
        <f t="shared" si="1"/>
        <v>0</v>
      </c>
    </row>
    <row r="25" spans="1:8" x14ac:dyDescent="0.2">
      <c r="A25" s="651"/>
      <c r="B25" s="311"/>
      <c r="C25" s="312"/>
      <c r="D25" s="311"/>
      <c r="E25" s="313"/>
      <c r="F25" s="1653"/>
      <c r="G25" s="1268"/>
      <c r="H25" s="652">
        <f t="shared" si="1"/>
        <v>0</v>
      </c>
    </row>
    <row r="26" spans="1:8" x14ac:dyDescent="0.2">
      <c r="A26" s="651"/>
      <c r="B26" s="311"/>
      <c r="C26" s="312"/>
      <c r="D26" s="311"/>
      <c r="E26" s="313"/>
      <c r="F26" s="1653"/>
      <c r="G26" s="1268"/>
      <c r="H26" s="652">
        <f t="shared" si="1"/>
        <v>0</v>
      </c>
    </row>
    <row r="27" spans="1:8" x14ac:dyDescent="0.2">
      <c r="A27" s="651"/>
      <c r="B27" s="311"/>
      <c r="C27" s="312"/>
      <c r="D27" s="311"/>
      <c r="E27" s="313"/>
      <c r="F27" s="1653"/>
      <c r="G27" s="1268"/>
      <c r="H27" s="652">
        <f t="shared" si="1"/>
        <v>0</v>
      </c>
    </row>
    <row r="28" spans="1:8" x14ac:dyDescent="0.2">
      <c r="A28" s="651"/>
      <c r="B28" s="311"/>
      <c r="C28" s="312"/>
      <c r="D28" s="311"/>
      <c r="E28" s="313"/>
      <c r="F28" s="1653"/>
      <c r="G28" s="1268"/>
      <c r="H28" s="652">
        <f t="shared" si="1"/>
        <v>0</v>
      </c>
    </row>
    <row r="29" spans="1:8" x14ac:dyDescent="0.2">
      <c r="A29" s="651"/>
      <c r="B29" s="311"/>
      <c r="C29" s="312"/>
      <c r="D29" s="311"/>
      <c r="E29" s="313"/>
      <c r="F29" s="1653"/>
      <c r="G29" s="1268"/>
      <c r="H29" s="652">
        <f t="shared" si="1"/>
        <v>0</v>
      </c>
    </row>
    <row r="30" spans="1:8" ht="15.75" thickBot="1" x14ac:dyDescent="0.25">
      <c r="A30" s="653"/>
      <c r="B30" s="314"/>
      <c r="C30" s="315"/>
      <c r="D30" s="314"/>
      <c r="E30" s="316"/>
      <c r="F30" s="1654"/>
      <c r="G30" s="1269"/>
      <c r="H30" s="654">
        <f t="shared" si="1"/>
        <v>0</v>
      </c>
    </row>
    <row r="31" spans="1:8" x14ac:dyDescent="0.2">
      <c r="A31" s="667"/>
      <c r="B31" s="668"/>
      <c r="C31" s="668"/>
      <c r="D31" s="668"/>
      <c r="E31" s="668"/>
      <c r="F31" s="668"/>
      <c r="G31" s="1655" t="s">
        <v>91</v>
      </c>
      <c r="H31" s="666">
        <f>SUM(H21:H30)</f>
        <v>0</v>
      </c>
    </row>
    <row r="32" spans="1:8" x14ac:dyDescent="0.2">
      <c r="A32" s="656"/>
      <c r="B32" s="5"/>
      <c r="C32" s="5"/>
      <c r="D32" s="5"/>
      <c r="E32" s="5"/>
      <c r="F32" s="5"/>
      <c r="G32" s="5"/>
      <c r="H32" s="657"/>
    </row>
    <row r="33" spans="1:8" ht="15.75" x14ac:dyDescent="0.25">
      <c r="A33" s="645" t="s">
        <v>92</v>
      </c>
      <c r="B33" s="318"/>
      <c r="C33" s="318"/>
      <c r="D33" s="318"/>
      <c r="E33" s="318"/>
      <c r="F33" s="318"/>
      <c r="G33" s="318"/>
      <c r="H33" s="646"/>
    </row>
    <row r="34" spans="1:8" ht="45" x14ac:dyDescent="0.2">
      <c r="A34" s="647" t="s">
        <v>4</v>
      </c>
      <c r="B34" s="327" t="s">
        <v>47</v>
      </c>
      <c r="C34" s="324"/>
      <c r="D34" s="323" t="s">
        <v>93</v>
      </c>
      <c r="E34" s="323" t="s">
        <v>94</v>
      </c>
      <c r="F34" s="323" t="s">
        <v>95</v>
      </c>
      <c r="G34" s="323" t="s">
        <v>96</v>
      </c>
      <c r="H34" s="648" t="s">
        <v>8</v>
      </c>
    </row>
    <row r="35" spans="1:8" x14ac:dyDescent="0.2">
      <c r="A35" s="658"/>
      <c r="B35" s="328"/>
      <c r="C35" s="329"/>
      <c r="D35" s="705"/>
      <c r="E35" s="705"/>
      <c r="F35" s="302"/>
      <c r="G35" s="1270"/>
      <c r="H35" s="659">
        <f>G35*E35</f>
        <v>0</v>
      </c>
    </row>
    <row r="36" spans="1:8" x14ac:dyDescent="0.2">
      <c r="A36" s="651"/>
      <c r="B36" s="311"/>
      <c r="C36" s="313"/>
      <c r="D36" s="706"/>
      <c r="E36" s="706"/>
      <c r="F36" s="304"/>
      <c r="G36" s="1268"/>
      <c r="H36" s="660">
        <f t="shared" ref="H36:H44" si="2">G36*E36</f>
        <v>0</v>
      </c>
    </row>
    <row r="37" spans="1:8" x14ac:dyDescent="0.2">
      <c r="A37" s="651"/>
      <c r="B37" s="311"/>
      <c r="C37" s="313"/>
      <c r="D37" s="706"/>
      <c r="E37" s="706"/>
      <c r="F37" s="304"/>
      <c r="G37" s="1268"/>
      <c r="H37" s="660">
        <f t="shared" si="2"/>
        <v>0</v>
      </c>
    </row>
    <row r="38" spans="1:8" x14ac:dyDescent="0.2">
      <c r="A38" s="651"/>
      <c r="B38" s="311"/>
      <c r="C38" s="313"/>
      <c r="D38" s="706"/>
      <c r="E38" s="706"/>
      <c r="F38" s="304"/>
      <c r="G38" s="1268"/>
      <c r="H38" s="660">
        <f t="shared" si="2"/>
        <v>0</v>
      </c>
    </row>
    <row r="39" spans="1:8" x14ac:dyDescent="0.2">
      <c r="A39" s="651"/>
      <c r="B39" s="311"/>
      <c r="C39" s="313"/>
      <c r="D39" s="706"/>
      <c r="E39" s="706"/>
      <c r="F39" s="304"/>
      <c r="G39" s="1268"/>
      <c r="H39" s="660">
        <f t="shared" si="2"/>
        <v>0</v>
      </c>
    </row>
    <row r="40" spans="1:8" x14ac:dyDescent="0.2">
      <c r="A40" s="651"/>
      <c r="B40" s="311"/>
      <c r="C40" s="313"/>
      <c r="D40" s="706"/>
      <c r="E40" s="706"/>
      <c r="F40" s="304"/>
      <c r="G40" s="1268"/>
      <c r="H40" s="660">
        <f t="shared" si="2"/>
        <v>0</v>
      </c>
    </row>
    <row r="41" spans="1:8" x14ac:dyDescent="0.2">
      <c r="A41" s="651"/>
      <c r="B41" s="311"/>
      <c r="C41" s="313"/>
      <c r="D41" s="706"/>
      <c r="E41" s="706"/>
      <c r="F41" s="304"/>
      <c r="G41" s="1268"/>
      <c r="H41" s="660">
        <f t="shared" si="2"/>
        <v>0</v>
      </c>
    </row>
    <row r="42" spans="1:8" x14ac:dyDescent="0.2">
      <c r="A42" s="651"/>
      <c r="B42" s="311"/>
      <c r="C42" s="313"/>
      <c r="D42" s="706"/>
      <c r="E42" s="706"/>
      <c r="F42" s="304"/>
      <c r="G42" s="1268"/>
      <c r="H42" s="660">
        <f t="shared" si="2"/>
        <v>0</v>
      </c>
    </row>
    <row r="43" spans="1:8" x14ac:dyDescent="0.2">
      <c r="A43" s="670"/>
      <c r="B43" s="672"/>
      <c r="C43" s="673"/>
      <c r="D43" s="707"/>
      <c r="E43" s="707"/>
      <c r="F43" s="671"/>
      <c r="G43" s="1271"/>
      <c r="H43" s="660">
        <f t="shared" si="2"/>
        <v>0</v>
      </c>
    </row>
    <row r="44" spans="1:8" ht="15.75" thickBot="1" x14ac:dyDescent="0.25">
      <c r="A44" s="676"/>
      <c r="B44" s="677"/>
      <c r="C44" s="678"/>
      <c r="D44" s="708"/>
      <c r="E44" s="708"/>
      <c r="F44" s="679"/>
      <c r="G44" s="1272"/>
      <c r="H44" s="674">
        <f t="shared" si="2"/>
        <v>0</v>
      </c>
    </row>
    <row r="45" spans="1:8" x14ac:dyDescent="0.2">
      <c r="A45" s="656"/>
      <c r="B45" s="5"/>
      <c r="C45" s="5"/>
      <c r="D45" s="5"/>
      <c r="E45" s="5"/>
      <c r="F45" s="5"/>
      <c r="G45" s="381" t="s">
        <v>309</v>
      </c>
      <c r="H45" s="675">
        <f>SUM(H35:H44)</f>
        <v>0</v>
      </c>
    </row>
    <row r="46" spans="1:8" x14ac:dyDescent="0.2">
      <c r="A46" s="319"/>
      <c r="B46" s="298"/>
      <c r="C46" s="298"/>
      <c r="D46" s="298"/>
      <c r="E46" s="298"/>
      <c r="F46" s="298"/>
      <c r="G46" s="298"/>
      <c r="H46" s="320"/>
    </row>
    <row r="47" spans="1:8" ht="15.75" x14ac:dyDescent="0.25">
      <c r="A47" s="645" t="s">
        <v>97</v>
      </c>
      <c r="B47" s="318"/>
      <c r="C47" s="318"/>
      <c r="D47" s="318"/>
      <c r="E47" s="318"/>
      <c r="F47" s="318"/>
      <c r="G47" s="318"/>
      <c r="H47" s="646"/>
    </row>
    <row r="48" spans="1:8" ht="45" x14ac:dyDescent="0.2">
      <c r="A48" s="661" t="s">
        <v>4</v>
      </c>
      <c r="B48" s="327" t="s">
        <v>40</v>
      </c>
      <c r="C48" s="11"/>
      <c r="D48" s="323" t="s">
        <v>98</v>
      </c>
      <c r="E48" s="323" t="s">
        <v>99</v>
      </c>
      <c r="F48" s="323" t="s">
        <v>100</v>
      </c>
      <c r="G48" s="323" t="s">
        <v>101</v>
      </c>
      <c r="H48" s="648" t="s">
        <v>50</v>
      </c>
    </row>
    <row r="49" spans="1:8" x14ac:dyDescent="0.2">
      <c r="A49" s="649"/>
      <c r="B49" s="307"/>
      <c r="C49" s="330"/>
      <c r="D49" s="306"/>
      <c r="E49" s="306"/>
      <c r="F49" s="1273"/>
      <c r="G49" s="1267"/>
      <c r="H49" s="1656">
        <f>F49*G49</f>
        <v>0</v>
      </c>
    </row>
    <row r="50" spans="1:8" x14ac:dyDescent="0.2">
      <c r="A50" s="651"/>
      <c r="B50" s="303"/>
      <c r="C50" s="331"/>
      <c r="D50" s="303"/>
      <c r="E50" s="304"/>
      <c r="F50" s="1274"/>
      <c r="G50" s="1268"/>
      <c r="H50" s="660">
        <f t="shared" ref="H50:H55" si="3">F50*G50</f>
        <v>0</v>
      </c>
    </row>
    <row r="51" spans="1:8" x14ac:dyDescent="0.2">
      <c r="A51" s="651"/>
      <c r="B51" s="303"/>
      <c r="C51" s="331"/>
      <c r="D51" s="303"/>
      <c r="E51" s="304"/>
      <c r="F51" s="1274"/>
      <c r="G51" s="1268"/>
      <c r="H51" s="660">
        <f t="shared" si="3"/>
        <v>0</v>
      </c>
    </row>
    <row r="52" spans="1:8" x14ac:dyDescent="0.2">
      <c r="A52" s="651"/>
      <c r="B52" s="303"/>
      <c r="C52" s="331"/>
      <c r="D52" s="303"/>
      <c r="E52" s="304"/>
      <c r="F52" s="1274"/>
      <c r="G52" s="1268"/>
      <c r="H52" s="660">
        <f t="shared" si="3"/>
        <v>0</v>
      </c>
    </row>
    <row r="53" spans="1:8" x14ac:dyDescent="0.2">
      <c r="A53" s="651"/>
      <c r="B53" s="303"/>
      <c r="C53" s="331"/>
      <c r="D53" s="303"/>
      <c r="E53" s="304"/>
      <c r="F53" s="1274"/>
      <c r="G53" s="1268"/>
      <c r="H53" s="660">
        <f t="shared" si="3"/>
        <v>0</v>
      </c>
    </row>
    <row r="54" spans="1:8" x14ac:dyDescent="0.2">
      <c r="A54" s="651"/>
      <c r="B54" s="303"/>
      <c r="C54" s="331"/>
      <c r="D54" s="303"/>
      <c r="E54" s="304"/>
      <c r="F54" s="1274"/>
      <c r="G54" s="1268"/>
      <c r="H54" s="660">
        <f t="shared" si="3"/>
        <v>0</v>
      </c>
    </row>
    <row r="55" spans="1:8" ht="15.75" thickBot="1" x14ac:dyDescent="0.25">
      <c r="A55" s="680"/>
      <c r="B55" s="681"/>
      <c r="C55" s="682"/>
      <c r="D55" s="681"/>
      <c r="E55" s="683"/>
      <c r="F55" s="1275"/>
      <c r="G55" s="1270"/>
      <c r="H55" s="1657">
        <f t="shared" si="3"/>
        <v>0</v>
      </c>
    </row>
    <row r="56" spans="1:8" x14ac:dyDescent="0.2">
      <c r="A56" s="667"/>
      <c r="B56" s="668"/>
      <c r="C56" s="668"/>
      <c r="D56" s="668"/>
      <c r="E56" s="684"/>
      <c r="F56" s="668"/>
      <c r="G56" s="1655" t="s">
        <v>102</v>
      </c>
      <c r="H56" s="685">
        <f>SUM(H49:H55)</f>
        <v>0</v>
      </c>
    </row>
    <row r="57" spans="1:8" ht="15.75" thickBot="1" x14ac:dyDescent="0.25">
      <c r="A57" s="656"/>
      <c r="B57" s="5"/>
      <c r="C57" s="5"/>
      <c r="D57" s="5"/>
      <c r="E57" s="686"/>
      <c r="F57" s="5"/>
      <c r="G57" s="5"/>
      <c r="H57" s="687"/>
    </row>
    <row r="58" spans="1:8" ht="15.75" thickBot="1" x14ac:dyDescent="0.25">
      <c r="A58" s="688"/>
      <c r="B58" s="689"/>
      <c r="C58" s="689"/>
      <c r="D58" s="689"/>
      <c r="E58" s="690"/>
      <c r="F58" s="689"/>
      <c r="G58" s="689" t="s">
        <v>335</v>
      </c>
      <c r="H58" s="691">
        <f>H17+IF(AND(H31&gt;0,H17&gt;0),0,H31)+H45+H56</f>
        <v>0</v>
      </c>
    </row>
    <row r="59" spans="1:8" ht="15.75" thickTop="1" x14ac:dyDescent="0.2">
      <c r="A59" s="1622" t="str">
        <f>IF(AND(H31&gt;0,H17&gt;0),"You cannot claim for both Part Time and Full Time supervision","")</f>
        <v/>
      </c>
      <c r="B59" s="1623"/>
      <c r="C59" s="1623"/>
      <c r="D59" s="1623"/>
      <c r="E59" s="10"/>
      <c r="F59" s="10"/>
      <c r="G59" s="9" t="s">
        <v>302</v>
      </c>
      <c r="H59" s="696">
        <f>H58/1.14</f>
        <v>0</v>
      </c>
    </row>
    <row r="60" spans="1:8" ht="15.75" thickBot="1" x14ac:dyDescent="0.25">
      <c r="A60" s="1624"/>
      <c r="B60" s="1485"/>
      <c r="C60" s="1485"/>
      <c r="D60" s="1485"/>
      <c r="E60" s="5"/>
      <c r="F60" s="5"/>
      <c r="G60" s="6"/>
      <c r="H60" s="674"/>
    </row>
    <row r="61" spans="1:8" ht="15.75" thickTop="1" x14ac:dyDescent="0.2">
      <c r="A61" s="10"/>
      <c r="B61" s="10"/>
      <c r="C61" s="10"/>
      <c r="D61" s="10"/>
      <c r="E61" s="10"/>
      <c r="F61" s="10"/>
      <c r="G61" s="10"/>
      <c r="H61" s="692"/>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D60"/>
  </mergeCells>
  <phoneticPr fontId="0" type="noConversion"/>
  <pageMargins left="0.94488188976377963" right="0.55118110236220474" top="0.98425196850393704" bottom="0.98425196850393704" header="0.51181102362204722" footer="0.51181102362204722"/>
  <pageSetup paperSize="9" scale="67" orientation="portrait" horizontalDpi="4294967293" verticalDpi="200" r:id="rId2"/>
  <headerFooter alignWithMargins="0"/>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57"/>
  <sheetViews>
    <sheetView zoomScaleNormal="75" zoomScaleSheetLayoutView="90" workbookViewId="0">
      <selection activeCell="C3" sqref="C3"/>
    </sheetView>
  </sheetViews>
  <sheetFormatPr defaultRowHeight="15" x14ac:dyDescent="0.2"/>
  <cols>
    <col min="1" max="1" width="9.33203125" bestFit="1" customWidth="1"/>
    <col min="5" max="5" width="12" customWidth="1"/>
    <col min="9" max="9" width="13.109375" customWidth="1"/>
  </cols>
  <sheetData>
    <row r="1" spans="1:9" ht="18.75" thickTop="1" x14ac:dyDescent="0.2">
      <c r="A1" s="907" t="s">
        <v>105</v>
      </c>
      <c r="B1" s="390"/>
      <c r="C1" s="390"/>
      <c r="D1" s="390"/>
      <c r="E1" s="390"/>
      <c r="F1" s="390"/>
      <c r="G1" s="390"/>
      <c r="H1" s="390"/>
      <c r="I1" s="391"/>
    </row>
    <row r="2" spans="1:9" x14ac:dyDescent="0.2">
      <c r="A2" s="614" t="s">
        <v>301</v>
      </c>
      <c r="B2" s="217"/>
      <c r="C2" s="217"/>
      <c r="D2" s="217"/>
      <c r="E2" s="217"/>
      <c r="F2" s="217"/>
      <c r="G2" s="217"/>
      <c r="H2" s="217"/>
      <c r="I2" s="218"/>
    </row>
    <row r="3" spans="1:9" ht="15.75" x14ac:dyDescent="0.2">
      <c r="A3" s="1594" t="s">
        <v>37</v>
      </c>
      <c r="B3" s="1564"/>
      <c r="C3" s="994">
        <f>'Input Data'!$D$20</f>
        <v>0</v>
      </c>
      <c r="D3" s="217"/>
      <c r="E3" s="217"/>
      <c r="F3" s="286" t="s">
        <v>247</v>
      </c>
      <c r="G3" s="993">
        <f>'Input Data'!$D$5</f>
        <v>0</v>
      </c>
      <c r="H3" s="217"/>
      <c r="I3" s="218"/>
    </row>
    <row r="4" spans="1:9" ht="15.75" thickBot="1" x14ac:dyDescent="0.25">
      <c r="A4" s="428"/>
      <c r="B4" s="290"/>
      <c r="C4" s="290"/>
      <c r="D4" s="290"/>
      <c r="E4" s="290"/>
      <c r="F4" s="290"/>
      <c r="G4" s="290"/>
      <c r="H4" s="290"/>
      <c r="I4" s="219"/>
    </row>
    <row r="5" spans="1:9" ht="15.75" thickTop="1" x14ac:dyDescent="0.2">
      <c r="A5" s="209"/>
      <c r="B5" s="217"/>
      <c r="C5" s="217"/>
      <c r="D5" s="217"/>
      <c r="E5" s="217"/>
      <c r="F5" s="217"/>
      <c r="G5" s="217"/>
      <c r="H5" s="217"/>
      <c r="I5" s="218"/>
    </row>
    <row r="6" spans="1:9" x14ac:dyDescent="0.2">
      <c r="A6" s="413" t="s">
        <v>106</v>
      </c>
      <c r="B6" s="394"/>
      <c r="C6" s="394"/>
      <c r="D6" s="394"/>
      <c r="E6" s="394"/>
      <c r="F6" s="394"/>
      <c r="G6" s="394"/>
      <c r="H6" s="394"/>
      <c r="I6" s="395"/>
    </row>
    <row r="7" spans="1:9" ht="30" x14ac:dyDescent="0.2">
      <c r="A7" s="396" t="s">
        <v>4</v>
      </c>
      <c r="B7" s="1625" t="s">
        <v>107</v>
      </c>
      <c r="C7" s="1327"/>
      <c r="D7" s="1626"/>
      <c r="E7" s="397" t="s">
        <v>108</v>
      </c>
      <c r="F7" s="1625" t="s">
        <v>40</v>
      </c>
      <c r="G7" s="1327"/>
      <c r="H7" s="1626"/>
      <c r="I7" s="398" t="s">
        <v>50</v>
      </c>
    </row>
    <row r="8" spans="1:9" x14ac:dyDescent="0.2">
      <c r="A8" s="494"/>
      <c r="B8" s="1606"/>
      <c r="C8" s="1597"/>
      <c r="D8" s="1598"/>
      <c r="E8" s="495"/>
      <c r="F8" s="1606"/>
      <c r="G8" s="1597"/>
      <c r="H8" s="1598"/>
      <c r="I8" s="500"/>
    </row>
    <row r="9" spans="1:9" x14ac:dyDescent="0.2">
      <c r="A9" s="402"/>
      <c r="B9" s="1607"/>
      <c r="C9" s="1592"/>
      <c r="D9" s="1593"/>
      <c r="E9" s="403"/>
      <c r="F9" s="1607"/>
      <c r="G9" s="1592"/>
      <c r="H9" s="1593"/>
      <c r="I9" s="437"/>
    </row>
    <row r="10" spans="1:9" x14ac:dyDescent="0.2">
      <c r="A10" s="402"/>
      <c r="B10" s="1607"/>
      <c r="C10" s="1592"/>
      <c r="D10" s="1593"/>
      <c r="E10" s="403"/>
      <c r="F10" s="1607"/>
      <c r="G10" s="1592"/>
      <c r="H10" s="1593"/>
      <c r="I10" s="437"/>
    </row>
    <row r="11" spans="1:9" x14ac:dyDescent="0.2">
      <c r="A11" s="402"/>
      <c r="B11" s="1607"/>
      <c r="C11" s="1592"/>
      <c r="D11" s="1593"/>
      <c r="E11" s="403"/>
      <c r="F11" s="1607"/>
      <c r="G11" s="1592"/>
      <c r="H11" s="1593"/>
      <c r="I11" s="437"/>
    </row>
    <row r="12" spans="1:9" x14ac:dyDescent="0.2">
      <c r="A12" s="402"/>
      <c r="B12" s="1607"/>
      <c r="C12" s="1592"/>
      <c r="D12" s="1593"/>
      <c r="E12" s="403"/>
      <c r="F12" s="1607"/>
      <c r="G12" s="1592"/>
      <c r="H12" s="1593"/>
      <c r="I12" s="437"/>
    </row>
    <row r="13" spans="1:9" x14ac:dyDescent="0.2">
      <c r="A13" s="402"/>
      <c r="B13" s="1607"/>
      <c r="C13" s="1592"/>
      <c r="D13" s="1593"/>
      <c r="E13" s="403"/>
      <c r="F13" s="1607"/>
      <c r="G13" s="1592"/>
      <c r="H13" s="1593"/>
      <c r="I13" s="437"/>
    </row>
    <row r="14" spans="1:9" x14ac:dyDescent="0.2">
      <c r="A14" s="402"/>
      <c r="B14" s="1607"/>
      <c r="C14" s="1592"/>
      <c r="D14" s="1593"/>
      <c r="E14" s="403"/>
      <c r="F14" s="1607"/>
      <c r="G14" s="1592"/>
      <c r="H14" s="1593"/>
      <c r="I14" s="437"/>
    </row>
    <row r="15" spans="1:9" x14ac:dyDescent="0.2">
      <c r="A15" s="402"/>
      <c r="B15" s="1607"/>
      <c r="C15" s="1592"/>
      <c r="D15" s="1593"/>
      <c r="E15" s="403"/>
      <c r="F15" s="1607"/>
      <c r="G15" s="1592"/>
      <c r="H15" s="1593"/>
      <c r="I15" s="437"/>
    </row>
    <row r="16" spans="1:9" x14ac:dyDescent="0.2">
      <c r="A16" s="402"/>
      <c r="B16" s="1607"/>
      <c r="C16" s="1592"/>
      <c r="D16" s="1593"/>
      <c r="E16" s="403"/>
      <c r="F16" s="1607"/>
      <c r="G16" s="1592"/>
      <c r="H16" s="1593"/>
      <c r="I16" s="437"/>
    </row>
    <row r="17" spans="1:9" ht="15.75" thickBot="1" x14ac:dyDescent="0.25">
      <c r="A17" s="496"/>
      <c r="B17" s="1615"/>
      <c r="C17" s="1600"/>
      <c r="D17" s="1601"/>
      <c r="E17" s="497"/>
      <c r="F17" s="1615"/>
      <c r="G17" s="1600"/>
      <c r="H17" s="1601"/>
      <c r="I17" s="501"/>
    </row>
    <row r="18" spans="1:9" x14ac:dyDescent="0.2">
      <c r="A18" s="603"/>
      <c r="B18" s="604"/>
      <c r="C18" s="604"/>
      <c r="D18" s="604"/>
      <c r="E18" s="604"/>
      <c r="F18" s="604"/>
      <c r="G18" s="604"/>
      <c r="H18" s="604" t="s">
        <v>111</v>
      </c>
      <c r="I18" s="716">
        <f>SUM(I8:I17)</f>
        <v>0</v>
      </c>
    </row>
    <row r="19" spans="1:9" ht="15.75" thickBot="1" x14ac:dyDescent="0.25">
      <c r="A19" s="409"/>
      <c r="B19" s="412"/>
      <c r="C19" s="412"/>
      <c r="D19" s="412"/>
      <c r="E19" s="412"/>
      <c r="F19" s="412"/>
      <c r="G19" s="412"/>
      <c r="H19" s="717" t="s">
        <v>337</v>
      </c>
      <c r="I19" s="718">
        <v>0</v>
      </c>
    </row>
    <row r="20" spans="1:9" ht="16.5" thickTop="1" thickBot="1" x14ac:dyDescent="0.25">
      <c r="A20" s="209"/>
      <c r="B20" s="217"/>
      <c r="C20" s="217"/>
      <c r="D20" s="217"/>
      <c r="E20" s="217"/>
      <c r="F20" s="217"/>
      <c r="G20" s="217"/>
      <c r="H20" s="412" t="s">
        <v>338</v>
      </c>
      <c r="I20" s="719">
        <f>I18-I19</f>
        <v>0</v>
      </c>
    </row>
    <row r="21" spans="1:9" x14ac:dyDescent="0.2">
      <c r="A21" s="693" t="s">
        <v>112</v>
      </c>
      <c r="B21" s="694"/>
      <c r="C21" s="694"/>
      <c r="D21" s="694"/>
      <c r="E21" s="694"/>
      <c r="F21" s="694"/>
      <c r="G21" s="694"/>
      <c r="H21" s="694"/>
      <c r="I21" s="695"/>
    </row>
    <row r="22" spans="1:9" x14ac:dyDescent="0.2">
      <c r="A22" s="440" t="s">
        <v>113</v>
      </c>
      <c r="B22" s="217" t="s">
        <v>109</v>
      </c>
      <c r="C22" s="217"/>
      <c r="D22" s="288" t="s">
        <v>114</v>
      </c>
      <c r="E22" s="217" t="s">
        <v>110</v>
      </c>
      <c r="F22" s="288"/>
      <c r="G22" s="498" t="s">
        <v>115</v>
      </c>
      <c r="H22" s="217"/>
      <c r="I22" s="433"/>
    </row>
    <row r="23" spans="1:9" x14ac:dyDescent="0.2">
      <c r="A23" s="440" t="s">
        <v>116</v>
      </c>
      <c r="B23" s="217" t="s">
        <v>117</v>
      </c>
      <c r="C23" s="217"/>
      <c r="D23" s="288" t="s">
        <v>118</v>
      </c>
      <c r="E23" s="217" t="s">
        <v>119</v>
      </c>
      <c r="F23" s="288"/>
      <c r="G23" s="288" t="s">
        <v>120</v>
      </c>
      <c r="H23" s="217"/>
      <c r="I23" s="433"/>
    </row>
    <row r="24" spans="1:9" ht="15.75" thickBot="1" x14ac:dyDescent="0.25">
      <c r="A24" s="428"/>
      <c r="B24" s="290"/>
      <c r="C24" s="290"/>
      <c r="D24" s="290"/>
      <c r="E24" s="290"/>
      <c r="F24" s="290"/>
      <c r="G24" s="290"/>
      <c r="H24" s="290"/>
      <c r="I24" s="606"/>
    </row>
    <row r="25" spans="1:9" ht="15.75" thickTop="1" x14ac:dyDescent="0.2">
      <c r="A25" s="427"/>
      <c r="B25" s="427"/>
      <c r="C25" s="427"/>
      <c r="D25" s="427"/>
      <c r="E25" s="427"/>
      <c r="F25" s="427"/>
      <c r="G25" s="427"/>
      <c r="H25" s="427"/>
      <c r="I25" s="617"/>
    </row>
    <row r="26" spans="1:9" x14ac:dyDescent="0.2">
      <c r="A26" s="299"/>
      <c r="B26" s="299"/>
      <c r="C26" s="299"/>
      <c r="D26" s="299"/>
      <c r="E26" s="299"/>
      <c r="F26" s="299"/>
      <c r="G26" s="299"/>
      <c r="H26" s="299"/>
    </row>
    <row r="27" spans="1:9" x14ac:dyDescent="0.2">
      <c r="A27" s="299"/>
      <c r="B27" s="299"/>
      <c r="C27" s="299"/>
      <c r="D27" s="299"/>
      <c r="E27" s="299"/>
      <c r="F27" s="299"/>
      <c r="G27" s="299"/>
      <c r="H27" s="299"/>
    </row>
    <row r="28" spans="1:9" x14ac:dyDescent="0.2">
      <c r="A28" s="299"/>
      <c r="B28" s="299"/>
      <c r="C28" s="299"/>
      <c r="D28" s="299"/>
      <c r="E28" s="299"/>
      <c r="F28" s="299"/>
      <c r="G28" s="299"/>
      <c r="H28" s="299"/>
    </row>
    <row r="29" spans="1:9" x14ac:dyDescent="0.2">
      <c r="A29" s="299"/>
      <c r="B29" s="299"/>
      <c r="C29" s="299"/>
      <c r="D29" s="299"/>
      <c r="E29" s="299"/>
      <c r="F29" s="299"/>
      <c r="G29" s="299"/>
      <c r="H29" s="299"/>
    </row>
    <row r="30" spans="1:9" x14ac:dyDescent="0.2">
      <c r="A30" s="299"/>
      <c r="B30" s="299"/>
      <c r="C30" s="299"/>
      <c r="D30" s="299"/>
      <c r="E30" s="299"/>
      <c r="F30" s="299"/>
      <c r="G30" s="299"/>
      <c r="H30" s="299"/>
    </row>
    <row r="31" spans="1:9" x14ac:dyDescent="0.2">
      <c r="A31" s="299"/>
      <c r="B31" s="299"/>
      <c r="C31" s="299"/>
      <c r="D31" s="299"/>
      <c r="E31" s="299"/>
      <c r="F31" s="299"/>
      <c r="G31" s="299"/>
      <c r="H31" s="299"/>
    </row>
    <row r="32" spans="1:9" x14ac:dyDescent="0.2">
      <c r="A32" s="299"/>
      <c r="B32" s="299"/>
      <c r="C32" s="299"/>
      <c r="D32" s="299"/>
      <c r="E32" s="299"/>
      <c r="F32" s="299"/>
      <c r="G32" s="299"/>
      <c r="H32" s="299"/>
    </row>
    <row r="33" spans="1:8" x14ac:dyDescent="0.2">
      <c r="A33" s="299"/>
      <c r="B33" s="299"/>
      <c r="C33" s="299"/>
      <c r="D33" s="299"/>
      <c r="E33" s="299"/>
      <c r="F33" s="299"/>
      <c r="G33" s="299"/>
      <c r="H33" s="299"/>
    </row>
    <row r="34" spans="1:8" x14ac:dyDescent="0.2">
      <c r="A34" s="299"/>
      <c r="B34" s="299"/>
      <c r="C34" s="299"/>
      <c r="D34" s="299"/>
      <c r="E34" s="299"/>
      <c r="F34" s="299"/>
      <c r="G34" s="299"/>
      <c r="H34" s="299"/>
    </row>
    <row r="35" spans="1:8" x14ac:dyDescent="0.2">
      <c r="A35" s="299"/>
      <c r="B35" s="299"/>
      <c r="C35" s="299"/>
      <c r="D35" s="299"/>
      <c r="E35" s="299"/>
      <c r="F35" s="299"/>
      <c r="G35" s="299"/>
      <c r="H35" s="299"/>
    </row>
    <row r="36" spans="1:8" x14ac:dyDescent="0.2">
      <c r="A36" s="299"/>
      <c r="B36" s="299"/>
      <c r="C36" s="299"/>
      <c r="D36" s="299"/>
      <c r="E36" s="299"/>
      <c r="F36" s="299"/>
      <c r="G36" s="299"/>
      <c r="H36" s="299"/>
    </row>
    <row r="37" spans="1:8" x14ac:dyDescent="0.2">
      <c r="A37" s="299"/>
      <c r="B37" s="299"/>
      <c r="C37" s="299"/>
      <c r="D37" s="299"/>
      <c r="E37" s="299"/>
      <c r="F37" s="299"/>
      <c r="G37" s="299"/>
      <c r="H37" s="299"/>
    </row>
    <row r="38" spans="1:8" x14ac:dyDescent="0.2">
      <c r="A38" s="299"/>
      <c r="B38" s="299"/>
      <c r="C38" s="299"/>
      <c r="D38" s="299"/>
      <c r="E38" s="299"/>
      <c r="F38" s="299"/>
      <c r="G38" s="299"/>
      <c r="H38" s="299"/>
    </row>
    <row r="39" spans="1:8" x14ac:dyDescent="0.2">
      <c r="A39" s="299"/>
      <c r="B39" s="299"/>
      <c r="C39" s="299"/>
      <c r="D39" s="299"/>
      <c r="E39" s="299"/>
      <c r="F39" s="299"/>
      <c r="G39" s="299"/>
      <c r="H39" s="299"/>
    </row>
    <row r="40" spans="1:8" x14ac:dyDescent="0.2">
      <c r="A40" s="299"/>
      <c r="B40" s="299"/>
      <c r="C40" s="299"/>
      <c r="D40" s="299"/>
      <c r="E40" s="299"/>
      <c r="F40" s="299"/>
      <c r="G40" s="299"/>
      <c r="H40" s="299"/>
    </row>
    <row r="41" spans="1:8" x14ac:dyDescent="0.2">
      <c r="A41" s="299"/>
      <c r="B41" s="299"/>
      <c r="C41" s="299"/>
      <c r="D41" s="299"/>
      <c r="E41" s="299"/>
      <c r="F41" s="299"/>
      <c r="G41" s="299"/>
      <c r="H41" s="299"/>
    </row>
    <row r="42" spans="1:8" x14ac:dyDescent="0.2">
      <c r="A42" s="299"/>
      <c r="B42" s="299"/>
      <c r="C42" s="299"/>
      <c r="D42" s="299"/>
      <c r="E42" s="299"/>
      <c r="F42" s="299"/>
      <c r="G42" s="299"/>
      <c r="H42" s="299"/>
    </row>
    <row r="43" spans="1:8" x14ac:dyDescent="0.2">
      <c r="A43" s="299"/>
      <c r="B43" s="299"/>
      <c r="C43" s="299"/>
      <c r="D43" s="299"/>
      <c r="E43" s="299"/>
      <c r="F43" s="299"/>
      <c r="G43" s="299"/>
      <c r="H43" s="299"/>
    </row>
    <row r="44" spans="1:8" x14ac:dyDescent="0.2">
      <c r="A44" s="299"/>
      <c r="B44" s="299"/>
      <c r="C44" s="299"/>
      <c r="D44" s="299"/>
      <c r="E44" s="299"/>
      <c r="F44" s="299"/>
      <c r="G44" s="299"/>
      <c r="H44" s="299"/>
    </row>
    <row r="45" spans="1:8" x14ac:dyDescent="0.2">
      <c r="A45" s="299"/>
      <c r="B45" s="299"/>
      <c r="C45" s="299"/>
      <c r="D45" s="299"/>
      <c r="E45" s="299"/>
      <c r="F45" s="299"/>
      <c r="G45" s="299"/>
      <c r="H45" s="299"/>
    </row>
    <row r="46" spans="1:8" x14ac:dyDescent="0.2">
      <c r="A46" s="299"/>
      <c r="B46" s="299"/>
      <c r="C46" s="299"/>
      <c r="D46" s="299"/>
      <c r="E46" s="299"/>
      <c r="F46" s="299"/>
      <c r="G46" s="299"/>
      <c r="H46" s="299"/>
    </row>
    <row r="47" spans="1:8" x14ac:dyDescent="0.2">
      <c r="A47" s="299"/>
      <c r="B47" s="299"/>
      <c r="C47" s="299"/>
      <c r="D47" s="299"/>
      <c r="E47" s="299"/>
      <c r="F47" s="299"/>
      <c r="G47" s="299"/>
      <c r="H47" s="299"/>
    </row>
    <row r="48" spans="1:8" x14ac:dyDescent="0.2">
      <c r="A48" s="299"/>
      <c r="B48" s="299"/>
      <c r="C48" s="299"/>
      <c r="D48" s="299"/>
      <c r="E48" s="299"/>
      <c r="F48" s="299"/>
      <c r="G48" s="299"/>
      <c r="H48" s="299"/>
    </row>
    <row r="49" spans="1:8" x14ac:dyDescent="0.2">
      <c r="A49" s="299"/>
      <c r="B49" s="299"/>
      <c r="C49" s="299"/>
      <c r="D49" s="299"/>
      <c r="E49" s="299"/>
      <c r="F49" s="299"/>
      <c r="G49" s="299"/>
      <c r="H49" s="299"/>
    </row>
    <row r="50" spans="1:8" x14ac:dyDescent="0.2">
      <c r="A50" s="299"/>
      <c r="B50" s="299"/>
      <c r="C50" s="299"/>
      <c r="D50" s="299"/>
      <c r="E50" s="299"/>
      <c r="F50" s="299"/>
      <c r="G50" s="299"/>
      <c r="H50" s="299"/>
    </row>
    <row r="51" spans="1:8" x14ac:dyDescent="0.2">
      <c r="A51" s="299"/>
      <c r="B51" s="299"/>
      <c r="C51" s="299"/>
      <c r="D51" s="299"/>
      <c r="E51" s="299"/>
      <c r="F51" s="299"/>
      <c r="G51" s="299"/>
      <c r="H51" s="299"/>
    </row>
    <row r="52" spans="1:8" x14ac:dyDescent="0.2">
      <c r="A52" s="299"/>
      <c r="B52" s="299"/>
      <c r="C52" s="299"/>
      <c r="D52" s="299"/>
      <c r="E52" s="299"/>
      <c r="F52" s="299"/>
      <c r="G52" s="299"/>
      <c r="H52" s="299"/>
    </row>
    <row r="53" spans="1:8" x14ac:dyDescent="0.2">
      <c r="A53" s="299"/>
      <c r="B53" s="299"/>
      <c r="C53" s="299"/>
      <c r="D53" s="299"/>
      <c r="E53" s="299"/>
      <c r="F53" s="299"/>
      <c r="G53" s="299"/>
      <c r="H53" s="299"/>
    </row>
    <row r="54" spans="1:8" x14ac:dyDescent="0.2">
      <c r="A54" s="299"/>
      <c r="B54" s="299"/>
      <c r="C54" s="299"/>
      <c r="D54" s="299"/>
      <c r="E54" s="299"/>
      <c r="F54" s="299"/>
      <c r="G54" s="299"/>
      <c r="H54" s="299"/>
    </row>
    <row r="55" spans="1:8" x14ac:dyDescent="0.2">
      <c r="A55" s="299"/>
      <c r="B55" s="299"/>
      <c r="C55" s="299"/>
      <c r="D55" s="299"/>
      <c r="E55" s="299"/>
      <c r="F55" s="299"/>
      <c r="G55" s="299"/>
      <c r="H55" s="299"/>
    </row>
    <row r="56" spans="1:8" x14ac:dyDescent="0.2">
      <c r="A56" s="299"/>
      <c r="B56" s="299"/>
      <c r="C56" s="299"/>
      <c r="D56" s="299"/>
      <c r="E56" s="299"/>
      <c r="F56" s="299"/>
      <c r="G56" s="299"/>
      <c r="H56" s="299"/>
    </row>
    <row r="57" spans="1:8" x14ac:dyDescent="0.2">
      <c r="A57" s="299"/>
      <c r="B57" s="299"/>
      <c r="C57" s="299"/>
      <c r="D57" s="299"/>
      <c r="E57" s="299"/>
      <c r="F57" s="299"/>
      <c r="G57" s="299"/>
      <c r="H57" s="299"/>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0" type="noConversion"/>
  <pageMargins left="0.75" right="0.75" top="1" bottom="1" header="0.5" footer="0.5"/>
  <pageSetup paperSize="9" orientation="landscape"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08"/>
      <c r="B1" s="909"/>
      <c r="C1" s="909"/>
      <c r="D1" s="909"/>
      <c r="E1" s="909"/>
      <c r="F1" s="909"/>
      <c r="G1" s="909"/>
      <c r="H1" s="909"/>
      <c r="I1" s="909"/>
      <c r="J1" s="909"/>
      <c r="K1" s="909" t="s">
        <v>373</v>
      </c>
      <c r="L1" s="910"/>
    </row>
    <row r="2" spans="1:12" ht="15.75" x14ac:dyDescent="0.25">
      <c r="A2" s="319"/>
      <c r="B2" s="911"/>
      <c r="C2" s="911"/>
      <c r="D2" s="911"/>
      <c r="E2" s="911"/>
      <c r="F2" s="912" t="s">
        <v>374</v>
      </c>
      <c r="G2" s="911"/>
      <c r="H2" s="911"/>
      <c r="I2" s="911"/>
      <c r="J2" s="911"/>
      <c r="K2" s="911"/>
      <c r="L2" s="913"/>
    </row>
    <row r="3" spans="1:12" x14ac:dyDescent="0.2">
      <c r="A3" s="319"/>
      <c r="B3" s="911"/>
      <c r="C3" s="911"/>
      <c r="D3" s="911"/>
      <c r="E3" s="911"/>
      <c r="F3" s="911"/>
      <c r="G3" s="911"/>
      <c r="H3" s="911"/>
      <c r="I3" s="911"/>
      <c r="J3" s="911"/>
      <c r="K3" s="911"/>
      <c r="L3" s="709"/>
    </row>
    <row r="4" spans="1:12" x14ac:dyDescent="0.2">
      <c r="A4" s="319"/>
      <c r="B4" s="911"/>
      <c r="C4" s="911"/>
      <c r="D4" s="911"/>
      <c r="E4" s="911"/>
      <c r="F4" s="5" t="s">
        <v>375</v>
      </c>
      <c r="G4" s="994">
        <f>'Input Data'!$D$20</f>
        <v>0</v>
      </c>
      <c r="H4" s="911"/>
      <c r="I4" s="911"/>
      <c r="J4" s="914" t="s">
        <v>4</v>
      </c>
      <c r="K4" s="911" t="s">
        <v>376</v>
      </c>
      <c r="L4" s="915"/>
    </row>
    <row r="5" spans="1:12" x14ac:dyDescent="0.2">
      <c r="A5" s="319"/>
      <c r="B5" s="911"/>
      <c r="C5" s="911"/>
      <c r="D5" s="911"/>
      <c r="E5" s="911"/>
      <c r="F5" s="911"/>
      <c r="G5" s="911"/>
      <c r="H5" s="911"/>
      <c r="I5" s="911"/>
      <c r="J5" s="911"/>
      <c r="K5" s="911"/>
      <c r="L5" s="916"/>
    </row>
    <row r="6" spans="1:12" x14ac:dyDescent="0.2">
      <c r="A6" s="319"/>
      <c r="B6" s="917" t="s">
        <v>377</v>
      </c>
      <c r="C6" s="911"/>
      <c r="D6" s="917" t="s">
        <v>376</v>
      </c>
      <c r="E6" s="1639"/>
      <c r="F6" s="1640"/>
      <c r="G6" s="1640"/>
      <c r="H6" s="1640"/>
      <c r="I6" s="1640"/>
      <c r="J6" s="1640"/>
      <c r="K6" s="1640"/>
      <c r="L6" s="1641"/>
    </row>
    <row r="7" spans="1:12" x14ac:dyDescent="0.2">
      <c r="A7" s="319"/>
      <c r="B7" s="917"/>
      <c r="C7" s="911"/>
      <c r="D7" s="917"/>
      <c r="E7" s="1642"/>
      <c r="F7" s="1642"/>
      <c r="G7" s="1642"/>
      <c r="H7" s="1642"/>
      <c r="I7" s="1642"/>
      <c r="J7" s="1642"/>
      <c r="K7" s="1642"/>
      <c r="L7" s="1643"/>
    </row>
    <row r="8" spans="1:12" x14ac:dyDescent="0.2">
      <c r="A8" s="319"/>
      <c r="B8" s="917"/>
      <c r="C8" s="911"/>
      <c r="D8" s="917"/>
      <c r="E8" s="918"/>
      <c r="F8" s="919"/>
      <c r="G8" s="919"/>
      <c r="H8" s="919"/>
      <c r="I8" s="919"/>
      <c r="J8" s="919"/>
      <c r="K8" s="919"/>
      <c r="L8" s="920"/>
    </row>
    <row r="9" spans="1:12" x14ac:dyDescent="0.2">
      <c r="A9" s="319"/>
      <c r="B9" s="911"/>
      <c r="C9" s="911"/>
      <c r="D9" s="911"/>
      <c r="E9" s="921" t="s">
        <v>247</v>
      </c>
      <c r="F9" s="993">
        <f>'Input Data'!$D$5</f>
        <v>0</v>
      </c>
      <c r="G9" s="922"/>
      <c r="H9" s="299"/>
      <c r="I9" s="922"/>
      <c r="K9" s="922"/>
      <c r="L9" s="916"/>
    </row>
    <row r="10" spans="1:12" x14ac:dyDescent="0.2">
      <c r="A10" s="319"/>
      <c r="B10" s="911"/>
      <c r="C10" s="923"/>
      <c r="D10" s="911"/>
      <c r="E10" s="924"/>
      <c r="F10" s="925"/>
      <c r="G10" s="925"/>
      <c r="H10" s="925"/>
      <c r="I10" s="925"/>
      <c r="J10" s="925"/>
      <c r="K10" s="926"/>
      <c r="L10" s="927"/>
    </row>
    <row r="11" spans="1:12" x14ac:dyDescent="0.2">
      <c r="A11" s="319"/>
      <c r="B11" s="917" t="s">
        <v>378</v>
      </c>
      <c r="C11" s="911"/>
      <c r="D11" s="917" t="s">
        <v>376</v>
      </c>
      <c r="E11" s="1644"/>
      <c r="F11" s="1645"/>
      <c r="G11" s="1645"/>
      <c r="H11" s="1645"/>
      <c r="I11" s="1645"/>
      <c r="J11" s="1645"/>
      <c r="K11" s="1645"/>
      <c r="L11" s="1646"/>
    </row>
    <row r="12" spans="1:12" x14ac:dyDescent="0.2">
      <c r="A12" s="319"/>
      <c r="B12" s="917" t="s">
        <v>379</v>
      </c>
      <c r="C12" s="911"/>
      <c r="D12" s="911"/>
      <c r="E12" s="1647"/>
      <c r="F12" s="1648"/>
      <c r="G12" s="1648"/>
      <c r="H12" s="1648"/>
      <c r="I12" s="1648"/>
      <c r="J12" s="1648"/>
      <c r="K12" s="911" t="s">
        <v>380</v>
      </c>
      <c r="L12" s="928"/>
    </row>
    <row r="13" spans="1:12" x14ac:dyDescent="0.2">
      <c r="A13" s="319"/>
      <c r="B13" s="917" t="s">
        <v>381</v>
      </c>
      <c r="C13" s="911"/>
      <c r="D13" s="917" t="s">
        <v>376</v>
      </c>
      <c r="E13" s="929"/>
      <c r="F13" s="926"/>
      <c r="G13" s="911"/>
      <c r="H13" s="5" t="s">
        <v>382</v>
      </c>
      <c r="I13" s="930" t="s">
        <v>376</v>
      </c>
      <c r="J13" s="929"/>
      <c r="K13" s="926"/>
      <c r="L13" s="709"/>
    </row>
    <row r="14" spans="1:12" x14ac:dyDescent="0.2">
      <c r="A14" s="319"/>
      <c r="B14" s="911"/>
      <c r="C14" s="911"/>
      <c r="D14" s="911"/>
      <c r="E14" s="911"/>
      <c r="F14" s="911"/>
      <c r="G14" s="911"/>
      <c r="H14" s="911"/>
      <c r="I14" s="911"/>
      <c r="J14" s="911"/>
      <c r="K14" s="911"/>
      <c r="L14" s="709"/>
    </row>
    <row r="15" spans="1:12" x14ac:dyDescent="0.2">
      <c r="A15" s="319"/>
      <c r="B15" s="917" t="s">
        <v>383</v>
      </c>
      <c r="C15" s="911"/>
      <c r="D15" s="917" t="s">
        <v>376</v>
      </c>
      <c r="E15" s="929"/>
      <c r="F15" s="926"/>
      <c r="G15" s="911"/>
      <c r="H15" s="5" t="s">
        <v>384</v>
      </c>
      <c r="I15" s="930" t="s">
        <v>376</v>
      </c>
      <c r="J15" s="931"/>
      <c r="K15" s="925"/>
      <c r="L15" s="709"/>
    </row>
    <row r="16" spans="1:12" x14ac:dyDescent="0.2">
      <c r="A16" s="319"/>
      <c r="B16" s="917"/>
      <c r="C16" s="911"/>
      <c r="D16" s="917"/>
      <c r="E16" s="917"/>
      <c r="F16" s="911"/>
      <c r="G16" s="911"/>
      <c r="H16" s="917"/>
      <c r="I16" s="917"/>
      <c r="J16" s="917"/>
      <c r="K16" s="911"/>
      <c r="L16" s="932"/>
    </row>
    <row r="17" spans="1:12" ht="15.75" x14ac:dyDescent="0.25">
      <c r="A17" s="933"/>
      <c r="B17" s="917" t="s">
        <v>385</v>
      </c>
      <c r="C17" s="911"/>
      <c r="D17" s="911"/>
      <c r="E17" s="911"/>
      <c r="F17" s="911"/>
      <c r="G17" s="911"/>
      <c r="H17" s="911"/>
      <c r="I17" s="911"/>
      <c r="J17" s="911"/>
      <c r="K17" s="911"/>
      <c r="L17" s="934" t="s">
        <v>386</v>
      </c>
    </row>
    <row r="18" spans="1:12" x14ac:dyDescent="0.2">
      <c r="A18" s="1649" t="s">
        <v>387</v>
      </c>
      <c r="B18" s="911"/>
      <c r="C18" s="911"/>
      <c r="D18" s="911"/>
      <c r="E18" s="911"/>
      <c r="F18" s="935"/>
      <c r="G18" s="911"/>
      <c r="H18" s="911"/>
      <c r="I18" s="911"/>
      <c r="J18" s="911"/>
      <c r="K18" s="911"/>
      <c r="L18" s="936"/>
    </row>
    <row r="19" spans="1:12" x14ac:dyDescent="0.2">
      <c r="A19" s="1650"/>
      <c r="B19" s="917" t="s">
        <v>388</v>
      </c>
      <c r="C19" s="911"/>
      <c r="D19" s="917" t="s">
        <v>376</v>
      </c>
      <c r="E19" s="935" t="s">
        <v>389</v>
      </c>
      <c r="F19" s="935"/>
      <c r="G19" s="911"/>
      <c r="H19" s="911" t="s">
        <v>390</v>
      </c>
      <c r="I19" s="911"/>
      <c r="J19" s="911"/>
      <c r="K19" s="911"/>
      <c r="L19" s="937"/>
    </row>
    <row r="20" spans="1:12" x14ac:dyDescent="0.2">
      <c r="A20" s="1650"/>
      <c r="B20" s="911"/>
      <c r="C20" s="911"/>
      <c r="D20" s="911"/>
      <c r="E20" s="911"/>
      <c r="F20" s="911"/>
      <c r="G20" s="911"/>
      <c r="H20" s="938" t="s">
        <v>391</v>
      </c>
      <c r="I20" s="911"/>
      <c r="J20" s="938"/>
      <c r="K20" s="911"/>
      <c r="L20" s="939"/>
    </row>
    <row r="21" spans="1:12" x14ac:dyDescent="0.2">
      <c r="A21" s="1651"/>
      <c r="B21" s="911"/>
      <c r="C21" s="911"/>
      <c r="D21" s="911"/>
      <c r="E21" s="911"/>
      <c r="F21" s="911"/>
      <c r="G21" s="911"/>
      <c r="H21" s="1630" t="s">
        <v>392</v>
      </c>
      <c r="I21" s="911"/>
      <c r="J21" s="1630" t="s">
        <v>393</v>
      </c>
      <c r="K21" s="911"/>
      <c r="L21" s="940"/>
    </row>
    <row r="22" spans="1:12" x14ac:dyDescent="0.2">
      <c r="A22" s="941" t="s">
        <v>394</v>
      </c>
      <c r="B22" s="917" t="s">
        <v>395</v>
      </c>
      <c r="C22" s="911"/>
      <c r="D22" s="917" t="s">
        <v>376</v>
      </c>
      <c r="E22" s="935"/>
      <c r="F22" s="911"/>
      <c r="G22" s="911"/>
      <c r="H22" s="1631"/>
      <c r="I22" s="911"/>
      <c r="J22" s="1631"/>
      <c r="K22" s="911"/>
      <c r="L22" s="937"/>
    </row>
    <row r="23" spans="1:12" x14ac:dyDescent="0.2">
      <c r="A23" s="942"/>
      <c r="B23" s="917"/>
      <c r="C23" s="17" t="s">
        <v>396</v>
      </c>
      <c r="D23" s="17"/>
      <c r="E23" s="17"/>
      <c r="F23" s="17"/>
      <c r="G23" s="17"/>
      <c r="H23" s="943"/>
      <c r="I23" s="17"/>
      <c r="J23" s="943"/>
      <c r="K23" s="911"/>
      <c r="L23" s="944"/>
    </row>
    <row r="24" spans="1:12" x14ac:dyDescent="0.2">
      <c r="A24" s="942"/>
      <c r="B24" s="917"/>
      <c r="C24" s="911" t="s">
        <v>397</v>
      </c>
      <c r="D24" s="917"/>
      <c r="E24" s="911"/>
      <c r="F24" s="911"/>
      <c r="G24" s="911"/>
      <c r="H24" s="945"/>
      <c r="I24" s="911"/>
      <c r="J24" s="945"/>
      <c r="K24" s="911"/>
      <c r="L24" s="944"/>
    </row>
    <row r="25" spans="1:12" x14ac:dyDescent="0.2">
      <c r="A25" s="942"/>
      <c r="B25" s="911"/>
      <c r="C25" s="911" t="s">
        <v>398</v>
      </c>
      <c r="D25" s="917"/>
      <c r="E25" s="911"/>
      <c r="F25" s="911"/>
      <c r="G25" s="911"/>
      <c r="H25" s="946"/>
      <c r="I25" s="911"/>
      <c r="J25" s="946"/>
      <c r="K25" s="911"/>
      <c r="L25" s="940"/>
    </row>
    <row r="26" spans="1:12" x14ac:dyDescent="0.2">
      <c r="A26" s="942"/>
      <c r="B26" s="911"/>
      <c r="C26" s="911" t="s">
        <v>399</v>
      </c>
      <c r="D26" s="935"/>
      <c r="E26" s="911"/>
      <c r="F26" s="911"/>
      <c r="G26" s="911"/>
      <c r="H26" s="946"/>
      <c r="I26" s="911"/>
      <c r="J26" s="946"/>
      <c r="K26" s="911"/>
      <c r="L26" s="940"/>
    </row>
    <row r="27" spans="1:12" x14ac:dyDescent="0.2">
      <c r="A27" s="942"/>
      <c r="C27" s="935"/>
      <c r="H27" s="946"/>
      <c r="I27" s="911"/>
      <c r="J27" s="946"/>
      <c r="K27" s="911"/>
      <c r="L27" s="944"/>
    </row>
    <row r="28" spans="1:12" ht="15.75" thickBot="1" x14ac:dyDescent="0.25">
      <c r="A28" s="942"/>
      <c r="B28" s="917" t="s">
        <v>400</v>
      </c>
      <c r="C28" s="911" t="s">
        <v>401</v>
      </c>
      <c r="D28" s="911"/>
      <c r="E28" s="911"/>
      <c r="F28" s="911"/>
      <c r="G28" s="911"/>
      <c r="H28" s="947"/>
      <c r="I28" s="911"/>
      <c r="J28" s="948"/>
      <c r="K28" s="911"/>
      <c r="L28" s="940"/>
    </row>
    <row r="29" spans="1:12" ht="15.75" thickBot="1" x14ac:dyDescent="0.25">
      <c r="A29" s="942"/>
      <c r="B29" s="911"/>
      <c r="C29" s="911"/>
      <c r="D29" s="917"/>
      <c r="E29" s="911"/>
      <c r="F29" s="911"/>
      <c r="G29" s="656" t="s">
        <v>402</v>
      </c>
      <c r="H29" s="949">
        <f>SUM(H23:H28)</f>
        <v>0</v>
      </c>
      <c r="I29" s="911"/>
      <c r="J29" s="950">
        <f>SUM(J24:J28)</f>
        <v>0</v>
      </c>
      <c r="K29" s="911"/>
      <c r="L29" s="937">
        <f>J29</f>
        <v>0</v>
      </c>
    </row>
    <row r="30" spans="1:12" x14ac:dyDescent="0.2">
      <c r="A30" s="942"/>
      <c r="B30" s="911"/>
      <c r="C30" s="911"/>
      <c r="D30" s="911"/>
      <c r="E30" s="911"/>
      <c r="F30" s="911"/>
      <c r="G30" s="911"/>
      <c r="H30" s="911"/>
      <c r="I30" s="911"/>
      <c r="J30" s="951"/>
      <c r="K30" s="911"/>
      <c r="L30" s="940"/>
    </row>
    <row r="31" spans="1:12" x14ac:dyDescent="0.2">
      <c r="A31" s="942"/>
      <c r="B31" s="911"/>
      <c r="C31" s="911"/>
      <c r="D31" s="911"/>
      <c r="E31" s="911"/>
      <c r="F31" s="911"/>
      <c r="G31" s="911"/>
      <c r="H31" s="1627" t="s">
        <v>403</v>
      </c>
      <c r="I31" s="1628"/>
      <c r="J31" s="1629"/>
      <c r="K31" s="911"/>
      <c r="L31" s="940"/>
    </row>
    <row r="32" spans="1:12" x14ac:dyDescent="0.2">
      <c r="A32" s="942"/>
      <c r="B32" s="917" t="s">
        <v>404</v>
      </c>
      <c r="C32" s="911"/>
      <c r="D32" s="911"/>
      <c r="E32" s="911"/>
      <c r="F32" s="911"/>
      <c r="G32" s="911"/>
      <c r="H32" s="1630" t="s">
        <v>392</v>
      </c>
      <c r="I32" s="952"/>
      <c r="J32" s="1630" t="s">
        <v>393</v>
      </c>
      <c r="K32" s="911"/>
      <c r="L32" s="940"/>
    </row>
    <row r="33" spans="1:12" x14ac:dyDescent="0.2">
      <c r="A33" s="942"/>
      <c r="B33" s="911"/>
      <c r="C33" s="911"/>
      <c r="D33" s="911"/>
      <c r="E33" s="911"/>
      <c r="F33" s="911"/>
      <c r="G33" s="911"/>
      <c r="H33" s="1631"/>
      <c r="I33" s="953"/>
      <c r="J33" s="1631"/>
      <c r="K33" s="911"/>
      <c r="L33" s="940"/>
    </row>
    <row r="34" spans="1:12" x14ac:dyDescent="0.2">
      <c r="A34" s="941" t="s">
        <v>405</v>
      </c>
      <c r="B34" s="917" t="s">
        <v>406</v>
      </c>
      <c r="C34" s="911"/>
      <c r="D34" s="917" t="s">
        <v>376</v>
      </c>
      <c r="E34" s="954"/>
      <c r="F34" s="955"/>
      <c r="G34" s="956"/>
      <c r="H34" s="945"/>
      <c r="I34" s="957"/>
      <c r="J34" s="945"/>
      <c r="K34" s="911"/>
      <c r="L34" s="940"/>
    </row>
    <row r="35" spans="1:12" x14ac:dyDescent="0.2">
      <c r="A35" s="941"/>
      <c r="B35" s="917" t="s">
        <v>139</v>
      </c>
      <c r="C35" s="935"/>
      <c r="D35" s="958"/>
      <c r="E35" s="935"/>
      <c r="F35" s="1632"/>
      <c r="G35" s="1633"/>
      <c r="H35" s="947"/>
      <c r="I35" s="957"/>
      <c r="J35" s="947"/>
      <c r="K35" s="911"/>
      <c r="L35" s="940"/>
    </row>
    <row r="36" spans="1:12" x14ac:dyDescent="0.2">
      <c r="A36" s="941" t="s">
        <v>407</v>
      </c>
      <c r="B36" s="917" t="s">
        <v>408</v>
      </c>
      <c r="C36" s="935"/>
      <c r="D36" s="958"/>
      <c r="E36" s="935"/>
      <c r="F36" s="1632"/>
      <c r="G36" s="1633"/>
      <c r="H36" s="945"/>
      <c r="I36" s="957"/>
      <c r="J36" s="945"/>
      <c r="K36" s="911"/>
      <c r="L36" s="940"/>
    </row>
    <row r="37" spans="1:12" ht="15.75" thickBot="1" x14ac:dyDescent="0.25">
      <c r="A37" s="941"/>
      <c r="B37" s="911"/>
      <c r="C37" s="935"/>
      <c r="D37" s="935"/>
      <c r="E37" s="935"/>
      <c r="F37" s="935"/>
      <c r="G37" s="935"/>
      <c r="H37" s="947"/>
      <c r="I37" s="957"/>
      <c r="J37" s="947"/>
      <c r="K37" s="911"/>
      <c r="L37" s="940"/>
    </row>
    <row r="38" spans="1:12" ht="15.75" thickBot="1" x14ac:dyDescent="0.25">
      <c r="A38" s="942"/>
      <c r="B38" s="911"/>
      <c r="C38" s="1638" t="s">
        <v>409</v>
      </c>
      <c r="D38" s="1638"/>
      <c r="E38" s="1638"/>
      <c r="F38" s="1638"/>
      <c r="G38" s="1638"/>
      <c r="H38" s="949">
        <f>SUM(H34:H37)</f>
        <v>0</v>
      </c>
      <c r="I38" s="911"/>
      <c r="J38" s="959">
        <f>SUM(J34:J37)</f>
        <v>0</v>
      </c>
      <c r="K38" s="911"/>
      <c r="L38" s="937">
        <f>J38</f>
        <v>0</v>
      </c>
    </row>
    <row r="39" spans="1:12" x14ac:dyDescent="0.2">
      <c r="A39" s="960"/>
      <c r="B39" s="911"/>
      <c r="C39" s="935"/>
      <c r="D39" s="935"/>
      <c r="E39" s="935"/>
      <c r="F39" s="935"/>
      <c r="G39" s="935"/>
      <c r="H39" s="911"/>
      <c r="I39" s="911"/>
      <c r="J39" s="961"/>
      <c r="K39" s="911"/>
      <c r="L39" s="940"/>
    </row>
    <row r="40" spans="1:12" x14ac:dyDescent="0.2">
      <c r="A40" s="960"/>
      <c r="B40" s="917" t="s">
        <v>410</v>
      </c>
      <c r="C40" s="935"/>
      <c r="D40" s="935"/>
      <c r="E40" s="935"/>
      <c r="F40" s="935"/>
      <c r="G40" s="935"/>
      <c r="H40" s="1627" t="s">
        <v>411</v>
      </c>
      <c r="I40" s="1628"/>
      <c r="J40" s="1629"/>
      <c r="K40" s="911"/>
      <c r="L40" s="940"/>
    </row>
    <row r="41" spans="1:12" x14ac:dyDescent="0.2">
      <c r="A41" s="960"/>
      <c r="B41" s="911"/>
      <c r="C41" s="935"/>
      <c r="D41" s="935"/>
      <c r="E41" s="935"/>
      <c r="F41" s="935"/>
      <c r="G41" s="935"/>
      <c r="H41" s="1630" t="s">
        <v>392</v>
      </c>
      <c r="I41" s="952"/>
      <c r="J41" s="1630" t="s">
        <v>393</v>
      </c>
      <c r="K41" s="911"/>
      <c r="L41" s="940"/>
    </row>
    <row r="42" spans="1:12" x14ac:dyDescent="0.2">
      <c r="A42" s="960"/>
      <c r="B42" s="911"/>
      <c r="C42" s="935"/>
      <c r="D42" s="935"/>
      <c r="E42" s="935"/>
      <c r="F42" s="935"/>
      <c r="G42" s="935"/>
      <c r="H42" s="1631"/>
      <c r="I42" s="953"/>
      <c r="J42" s="1631"/>
      <c r="K42" s="911"/>
      <c r="L42" s="940"/>
    </row>
    <row r="43" spans="1:12" x14ac:dyDescent="0.2">
      <c r="A43" s="941" t="s">
        <v>412</v>
      </c>
      <c r="B43" s="917" t="s">
        <v>413</v>
      </c>
      <c r="C43" s="935"/>
      <c r="D43" s="958"/>
      <c r="E43" s="935"/>
      <c r="F43" s="1632"/>
      <c r="G43" s="1633"/>
      <c r="H43" s="962"/>
      <c r="I43" s="911"/>
      <c r="J43" s="962"/>
      <c r="K43" s="911"/>
      <c r="L43" s="940"/>
    </row>
    <row r="44" spans="1:12" x14ac:dyDescent="0.2">
      <c r="A44" s="941"/>
      <c r="B44" s="911"/>
      <c r="C44" s="935"/>
      <c r="D44" s="935"/>
      <c r="E44" s="935"/>
      <c r="F44" s="935"/>
      <c r="G44" s="963"/>
      <c r="H44" s="947"/>
      <c r="I44" s="911"/>
      <c r="J44" s="947"/>
      <c r="K44" s="911"/>
      <c r="L44" s="940"/>
    </row>
    <row r="45" spans="1:12" x14ac:dyDescent="0.2">
      <c r="A45" s="941" t="s">
        <v>412</v>
      </c>
      <c r="B45" s="917" t="s">
        <v>414</v>
      </c>
      <c r="C45" s="935"/>
      <c r="D45" s="958"/>
      <c r="E45" s="935"/>
      <c r="F45" s="955"/>
      <c r="G45" s="956"/>
      <c r="H45" s="945"/>
      <c r="I45" s="911"/>
      <c r="J45" s="945"/>
      <c r="K45" s="911"/>
      <c r="L45" s="940"/>
    </row>
    <row r="46" spans="1:12" ht="15.75" thickBot="1" x14ac:dyDescent="0.25">
      <c r="A46" s="941"/>
      <c r="B46" s="911"/>
      <c r="C46" s="935"/>
      <c r="D46" s="935"/>
      <c r="E46" s="935"/>
      <c r="F46" s="935"/>
      <c r="G46" s="963"/>
      <c r="H46" s="947"/>
      <c r="I46" s="911"/>
      <c r="J46" s="947"/>
      <c r="K46" s="911"/>
      <c r="L46" s="940"/>
    </row>
    <row r="47" spans="1:12" ht="15.75" thickBot="1" x14ac:dyDescent="0.25">
      <c r="A47" s="960"/>
      <c r="B47" s="1634" t="s">
        <v>415</v>
      </c>
      <c r="C47" s="1635"/>
      <c r="D47" s="1635"/>
      <c r="E47" s="1635"/>
      <c r="F47" s="1635"/>
      <c r="G47" s="1635"/>
      <c r="H47" s="964">
        <f>SUM(H43:H46)</f>
        <v>0</v>
      </c>
      <c r="I47" s="911"/>
      <c r="J47" s="959">
        <f>SUM(J43:J46)</f>
        <v>0</v>
      </c>
      <c r="K47" s="911"/>
      <c r="L47" s="937">
        <f>J47</f>
        <v>0</v>
      </c>
    </row>
    <row r="48" spans="1:12" x14ac:dyDescent="0.2">
      <c r="A48" s="960"/>
      <c r="B48" s="911"/>
      <c r="C48" s="911"/>
      <c r="D48" s="911"/>
      <c r="E48" s="911"/>
      <c r="F48" s="911"/>
      <c r="G48" s="911"/>
      <c r="H48" s="965"/>
      <c r="I48" s="911"/>
      <c r="J48" s="911"/>
      <c r="K48" s="911"/>
      <c r="L48" s="940"/>
    </row>
    <row r="49" spans="1:12" ht="16.5" thickBot="1" x14ac:dyDescent="0.3">
      <c r="A49" s="966" t="s">
        <v>416</v>
      </c>
      <c r="B49" s="967" t="s">
        <v>139</v>
      </c>
      <c r="C49" s="968"/>
      <c r="D49" s="968"/>
      <c r="E49" s="968"/>
      <c r="F49" s="299"/>
      <c r="G49" s="914" t="s">
        <v>417</v>
      </c>
      <c r="H49" s="969"/>
      <c r="I49" s="17"/>
      <c r="J49" s="970"/>
      <c r="K49" s="911"/>
      <c r="L49" s="971">
        <f>J49</f>
        <v>0</v>
      </c>
    </row>
    <row r="50" spans="1:12" ht="15.75" thickBot="1" x14ac:dyDescent="0.25">
      <c r="A50" s="960"/>
      <c r="B50" s="968"/>
      <c r="C50" s="972"/>
      <c r="D50" s="5"/>
      <c r="E50" s="5"/>
      <c r="F50" s="299"/>
      <c r="G50" s="5" t="s">
        <v>418</v>
      </c>
      <c r="H50" s="973">
        <f>SUM(H23:H28)+SUM(H34:H36)+SUM(H43:H45)+H49</f>
        <v>0</v>
      </c>
      <c r="I50" s="17"/>
      <c r="J50" s="973">
        <f>SUM(J23:J28)+SUM(J34:J36)+SUM(J43:J45)+J49</f>
        <v>0</v>
      </c>
      <c r="K50" s="911"/>
      <c r="L50" s="940"/>
    </row>
    <row r="51" spans="1:12" x14ac:dyDescent="0.2">
      <c r="A51" s="960"/>
      <c r="B51" s="972"/>
      <c r="C51" s="972"/>
      <c r="D51" s="972"/>
      <c r="E51" s="911"/>
      <c r="F51" s="911"/>
      <c r="G51" s="911"/>
      <c r="H51" s="911"/>
      <c r="I51" s="911"/>
      <c r="J51" s="911"/>
      <c r="K51" s="911"/>
      <c r="L51" s="944"/>
    </row>
    <row r="52" spans="1:12" x14ac:dyDescent="0.2">
      <c r="A52" s="960"/>
      <c r="B52" s="974"/>
      <c r="C52" s="974"/>
      <c r="D52" s="974"/>
      <c r="E52" s="975"/>
      <c r="F52" s="976"/>
      <c r="G52" s="976"/>
      <c r="H52" s="976"/>
      <c r="I52" s="976"/>
      <c r="J52" s="976"/>
      <c r="K52" s="976"/>
      <c r="L52" s="936"/>
    </row>
    <row r="53" spans="1:12" x14ac:dyDescent="0.2">
      <c r="A53" s="960"/>
      <c r="B53" s="935"/>
      <c r="C53" s="935"/>
      <c r="D53" s="935"/>
      <c r="E53" s="977" t="s">
        <v>419</v>
      </c>
      <c r="F53" s="911"/>
      <c r="G53" s="911"/>
      <c r="H53" s="911"/>
      <c r="I53" s="911"/>
      <c r="J53" s="911"/>
      <c r="K53" s="911"/>
      <c r="L53" s="978">
        <f>SUM(L18:L47)</f>
        <v>0</v>
      </c>
    </row>
    <row r="54" spans="1:12" x14ac:dyDescent="0.2">
      <c r="A54" s="960"/>
      <c r="B54" s="935"/>
      <c r="C54" s="935"/>
      <c r="D54" s="935"/>
      <c r="E54" s="977" t="s">
        <v>420</v>
      </c>
      <c r="F54" s="979">
        <v>0.14000000000000001</v>
      </c>
      <c r="G54" s="911" t="s">
        <v>421</v>
      </c>
      <c r="H54" s="980">
        <f>L53</f>
        <v>0</v>
      </c>
      <c r="I54" s="911"/>
      <c r="J54" s="911"/>
      <c r="K54" s="911"/>
      <c r="L54" s="944">
        <f>F54*L53</f>
        <v>0</v>
      </c>
    </row>
    <row r="55" spans="1:12" ht="15.75" thickBot="1" x14ac:dyDescent="0.25">
      <c r="A55" s="960"/>
      <c r="B55" s="935"/>
      <c r="C55" s="935"/>
      <c r="D55" s="935"/>
      <c r="E55" s="957" t="s">
        <v>422</v>
      </c>
      <c r="F55" s="911"/>
      <c r="G55" s="911"/>
      <c r="H55" s="911"/>
      <c r="I55" s="911"/>
      <c r="J55" s="911"/>
      <c r="K55" s="911"/>
      <c r="L55" s="981">
        <f>L49</f>
        <v>0</v>
      </c>
    </row>
    <row r="56" spans="1:12" ht="15.75" thickBot="1" x14ac:dyDescent="0.25">
      <c r="A56" s="960"/>
      <c r="B56" s="982"/>
      <c r="C56" s="982"/>
      <c r="D56" s="982"/>
      <c r="E56" s="1636" t="s">
        <v>423</v>
      </c>
      <c r="F56" s="1637"/>
      <c r="G56" s="1637"/>
      <c r="H56" s="1637"/>
      <c r="I56" s="938"/>
      <c r="J56" s="938"/>
      <c r="K56" s="938"/>
      <c r="L56" s="983">
        <f>L53+L54+L55</f>
        <v>0</v>
      </c>
    </row>
    <row r="57" spans="1:12" ht="15.75" thickBot="1" x14ac:dyDescent="0.25">
      <c r="A57" s="984"/>
      <c r="B57" s="985" t="s">
        <v>424</v>
      </c>
      <c r="C57" s="986"/>
      <c r="D57" s="986"/>
      <c r="E57" s="986"/>
      <c r="F57" s="986"/>
      <c r="G57" s="986"/>
      <c r="H57" s="986"/>
      <c r="I57" s="986"/>
      <c r="J57" s="986"/>
      <c r="K57" s="986"/>
      <c r="L57" s="987"/>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K104"/>
  <sheetViews>
    <sheetView tabSelected="1" zoomScale="75" zoomScaleNormal="65" zoomScaleSheetLayoutView="70" workbookViewId="0">
      <selection activeCell="D5" sqref="D5"/>
    </sheetView>
  </sheetViews>
  <sheetFormatPr defaultRowHeight="15" x14ac:dyDescent="0.2"/>
  <cols>
    <col min="1" max="1" width="16.33203125" customWidth="1"/>
    <col min="2" max="2" width="4.6640625" customWidth="1"/>
    <col min="3" max="3" width="8.44140625" customWidth="1"/>
    <col min="4" max="4" width="32.21875" customWidth="1"/>
    <col min="5" max="5" width="19.77734375" customWidth="1"/>
    <col min="6" max="6" width="20.5546875" customWidth="1"/>
    <col min="7" max="7" width="17.6640625" customWidth="1"/>
    <col min="8" max="8" width="15.5546875" customWidth="1"/>
    <col min="9" max="9" width="11.88671875" customWidth="1"/>
    <col min="10" max="10" width="18.44140625" customWidth="1"/>
    <col min="11" max="11" width="26.44140625" customWidth="1"/>
  </cols>
  <sheetData>
    <row r="1" spans="1:11" ht="76.5" customHeight="1" thickTop="1" thickBot="1" x14ac:dyDescent="0.25">
      <c r="A1" s="1400" t="s">
        <v>425</v>
      </c>
      <c r="B1" s="1401"/>
      <c r="C1" s="1401"/>
      <c r="D1" s="1401"/>
      <c r="E1" s="1401"/>
      <c r="F1" s="1401"/>
      <c r="G1" s="1401"/>
      <c r="H1" s="1402"/>
    </row>
    <row r="2" spans="1:11" ht="49.5" customHeight="1" thickTop="1" x14ac:dyDescent="0.2">
      <c r="A2" s="712"/>
      <c r="B2" s="69"/>
      <c r="C2" s="69"/>
      <c r="D2" s="713"/>
      <c r="E2" s="1407" t="str">
        <f>CONCATENATE("FEE FOR ",B7,"S")</f>
        <v>FEE FOR CIVIL &amp; STRUCTURAL ENGINEERING SERVICES</v>
      </c>
      <c r="F2" s="1408"/>
      <c r="G2" s="1408"/>
      <c r="H2" s="713"/>
    </row>
    <row r="3" spans="1:11" ht="30" customHeight="1" thickBot="1" x14ac:dyDescent="0.25">
      <c r="A3" s="710"/>
      <c r="B3" s="201"/>
      <c r="C3" s="201"/>
      <c r="D3" s="711"/>
      <c r="E3" s="1403" t="str">
        <f>CONCATENATE(D8,":  ",D17," FEES")</f>
        <v>ENGINEERING PROJECT:  2003 FEES</v>
      </c>
      <c r="F3" s="1404"/>
      <c r="G3" s="1404"/>
      <c r="H3" s="753" t="s">
        <v>426</v>
      </c>
    </row>
    <row r="4" spans="1:11" ht="16.5" thickTop="1" x14ac:dyDescent="0.2">
      <c r="A4" s="211"/>
      <c r="B4" s="212"/>
      <c r="C4" s="825" t="s">
        <v>214</v>
      </c>
      <c r="D4" s="354"/>
      <c r="E4" s="835" t="s">
        <v>215</v>
      </c>
      <c r="F4" s="1405"/>
      <c r="G4" s="1406"/>
      <c r="H4" s="73"/>
      <c r="I4" s="12"/>
      <c r="K4" s="12"/>
    </row>
    <row r="5" spans="1:11" ht="15.75" x14ac:dyDescent="0.2">
      <c r="A5" s="826"/>
      <c r="B5" s="827" t="s">
        <v>155</v>
      </c>
      <c r="C5" s="222" t="str">
        <f>IF(D5="","ERROR&gt;","")</f>
        <v>ERROR&gt;</v>
      </c>
      <c r="D5" s="355"/>
      <c r="E5" s="836" t="s">
        <v>216</v>
      </c>
      <c r="F5" s="358"/>
      <c r="G5" s="359"/>
      <c r="H5" s="754"/>
      <c r="I5" s="12"/>
      <c r="K5" s="12"/>
    </row>
    <row r="6" spans="1:11" ht="15.75" x14ac:dyDescent="0.2">
      <c r="A6" s="197" t="s">
        <v>217</v>
      </c>
      <c r="B6" s="213"/>
      <c r="C6" s="510" t="str">
        <f>IF(B7="civil engineering service","C","S")</f>
        <v>S</v>
      </c>
      <c r="D6" s="356"/>
      <c r="E6" s="836" t="s">
        <v>263</v>
      </c>
      <c r="F6" s="358"/>
      <c r="G6" s="217"/>
      <c r="H6" s="755"/>
      <c r="I6" s="12"/>
      <c r="K6" s="12"/>
    </row>
    <row r="7" spans="1:11" ht="18" x14ac:dyDescent="0.2">
      <c r="A7" s="819" t="s">
        <v>218</v>
      </c>
      <c r="B7" s="1391" t="s">
        <v>336</v>
      </c>
      <c r="C7" s="1392"/>
      <c r="D7" s="1393"/>
      <c r="E7" s="217" t="s">
        <v>139</v>
      </c>
      <c r="F7" s="217"/>
      <c r="G7" s="71"/>
      <c r="H7" s="755"/>
      <c r="I7" s="12"/>
      <c r="K7" s="12"/>
    </row>
    <row r="8" spans="1:11" ht="20.25" x14ac:dyDescent="0.2">
      <c r="A8" s="828"/>
      <c r="B8" s="822" t="s">
        <v>135</v>
      </c>
      <c r="C8" s="511" t="str">
        <f>IF(D8="engineering project","E","B")</f>
        <v>E</v>
      </c>
      <c r="D8" s="196" t="s">
        <v>178</v>
      </c>
      <c r="E8" s="1409" t="str">
        <f>IF(C8="b","PLEASE USE BUILDING PROJECT PROGRAM",IF(C8="e",""))</f>
        <v/>
      </c>
      <c r="F8" s="1410"/>
      <c r="G8" s="1410"/>
      <c r="H8" s="754"/>
      <c r="I8" s="12"/>
      <c r="K8" s="12"/>
    </row>
    <row r="9" spans="1:11" x14ac:dyDescent="0.2">
      <c r="A9" s="819"/>
      <c r="B9" s="822"/>
      <c r="C9" s="823" t="s">
        <v>126</v>
      </c>
      <c r="D9" s="1394"/>
      <c r="E9" s="1395"/>
      <c r="F9" s="1395"/>
      <c r="G9" s="1395"/>
      <c r="H9" s="1396"/>
      <c r="I9" s="12"/>
      <c r="K9" s="12"/>
    </row>
    <row r="10" spans="1:11" ht="15.75" thickBot="1" x14ac:dyDescent="0.25">
      <c r="A10" s="832"/>
      <c r="B10" s="833"/>
      <c r="C10" s="834"/>
      <c r="D10" s="1397"/>
      <c r="E10" s="1398"/>
      <c r="F10" s="1398"/>
      <c r="G10" s="1398"/>
      <c r="H10" s="1399"/>
      <c r="I10" s="12"/>
      <c r="K10" s="12"/>
    </row>
    <row r="11" spans="1:11" ht="15.75" thickTop="1" x14ac:dyDescent="0.2">
      <c r="A11" s="829"/>
      <c r="B11" s="830"/>
      <c r="C11" s="831" t="s">
        <v>127</v>
      </c>
      <c r="D11" s="1363"/>
      <c r="E11" s="1364"/>
      <c r="F11" s="1364"/>
      <c r="G11" s="1365"/>
      <c r="H11" s="357"/>
      <c r="I11" s="12"/>
      <c r="K11" s="12"/>
    </row>
    <row r="12" spans="1:11" ht="18.75" customHeight="1" x14ac:dyDescent="0.2">
      <c r="A12" s="819"/>
      <c r="B12" s="822"/>
      <c r="C12" s="823" t="s">
        <v>219</v>
      </c>
      <c r="D12" s="1383"/>
      <c r="E12" s="1384"/>
      <c r="F12" s="1384"/>
      <c r="G12" s="1385"/>
      <c r="H12" s="357"/>
      <c r="I12" s="12"/>
      <c r="K12" s="12"/>
    </row>
    <row r="13" spans="1:11" ht="18" customHeight="1" x14ac:dyDescent="0.2">
      <c r="A13" s="819"/>
      <c r="B13" s="822"/>
      <c r="C13" s="823" t="s">
        <v>220</v>
      </c>
      <c r="D13" s="356"/>
      <c r="E13" s="459" t="s">
        <v>221</v>
      </c>
      <c r="F13" s="764"/>
      <c r="G13" s="836" t="s">
        <v>263</v>
      </c>
      <c r="H13" s="837"/>
      <c r="I13" s="12"/>
      <c r="K13" s="12"/>
    </row>
    <row r="14" spans="1:11" ht="15.75" x14ac:dyDescent="0.2">
      <c r="A14" s="197" t="s">
        <v>122</v>
      </c>
      <c r="B14" s="213"/>
      <c r="C14" s="512">
        <f>IF(D14="NONE","NONE",D14)</f>
        <v>0</v>
      </c>
      <c r="D14" s="356"/>
      <c r="E14" s="360" t="str">
        <f>IF(D14="","&lt;--ERROR","")</f>
        <v>&lt;--ERROR</v>
      </c>
      <c r="F14" s="67"/>
      <c r="G14" s="67"/>
      <c r="H14" s="756"/>
      <c r="I14" s="12"/>
      <c r="K14" s="12"/>
    </row>
    <row r="15" spans="1:11" ht="15.75" x14ac:dyDescent="0.2">
      <c r="A15" s="819"/>
      <c r="B15" s="822"/>
      <c r="C15" s="823" t="s">
        <v>222</v>
      </c>
      <c r="D15" s="72"/>
      <c r="E15" s="360" t="str">
        <f>IF(D15="","&lt;--ERROR","")</f>
        <v>&lt;--ERROR</v>
      </c>
      <c r="F15" s="67"/>
      <c r="G15" s="67"/>
      <c r="H15" s="756"/>
      <c r="I15" s="12"/>
      <c r="K15" s="12"/>
    </row>
    <row r="16" spans="1:11" x14ac:dyDescent="0.2">
      <c r="A16" s="819"/>
      <c r="B16" s="820"/>
      <c r="C16" s="823" t="s">
        <v>35</v>
      </c>
      <c r="D16" s="262"/>
      <c r="E16" s="67"/>
      <c r="F16" s="67"/>
      <c r="G16" s="67"/>
      <c r="H16" s="756"/>
      <c r="I16" s="12"/>
      <c r="K16" s="12"/>
    </row>
    <row r="17" spans="1:11" ht="21" customHeight="1" x14ac:dyDescent="0.2">
      <c r="A17" s="819" t="s">
        <v>223</v>
      </c>
      <c r="B17" s="214"/>
      <c r="C17" s="513">
        <f>IF(D17=2003,1,"ERROR")</f>
        <v>1</v>
      </c>
      <c r="D17" s="260">
        <v>2003</v>
      </c>
      <c r="E17" s="1381" t="s">
        <v>36</v>
      </c>
      <c r="F17" s="1382"/>
      <c r="G17" s="793" t="str">
        <f>IF(C17=1, "No 24938 of 28 February 2003",IF(C17=2,"No 26180 of 2 April 2004",IF(C17=3," No xxxxx of 1 April 2005","")))</f>
        <v>No 24938 of 28 February 2003</v>
      </c>
      <c r="H17" s="408"/>
      <c r="I17" s="12"/>
      <c r="K17" s="12"/>
    </row>
    <row r="18" spans="1:11" ht="15.75" customHeight="1" x14ac:dyDescent="0.2">
      <c r="A18" s="819"/>
      <c r="B18" s="820"/>
      <c r="C18" s="823" t="s">
        <v>136</v>
      </c>
      <c r="D18" s="221" t="str">
        <f>IF($H$36&lt;H28,"TIME BASED FEES","PERCENTAGE BASED FEES")</f>
        <v>TIME BASED FEES</v>
      </c>
      <c r="H18" s="794"/>
      <c r="I18" s="12"/>
      <c r="K18" s="12"/>
    </row>
    <row r="19" spans="1:11" x14ac:dyDescent="0.2">
      <c r="A19" s="821"/>
      <c r="B19" s="820"/>
      <c r="C19" s="824" t="s">
        <v>158</v>
      </c>
      <c r="D19" s="198"/>
      <c r="E19" s="67"/>
      <c r="F19" s="67"/>
      <c r="H19" s="756"/>
      <c r="I19" s="12"/>
      <c r="K19" s="12"/>
    </row>
    <row r="20" spans="1:11" ht="15.75" customHeight="1" x14ac:dyDescent="0.2">
      <c r="A20" s="819"/>
      <c r="B20" s="822"/>
      <c r="C20" s="823" t="s">
        <v>20</v>
      </c>
      <c r="D20" s="356"/>
      <c r="E20" s="844"/>
      <c r="F20" s="845"/>
      <c r="G20" s="845"/>
      <c r="H20" s="73"/>
      <c r="I20" s="12"/>
      <c r="K20" s="12"/>
    </row>
    <row r="21" spans="1:11" ht="15.75" customHeight="1" x14ac:dyDescent="0.2">
      <c r="A21" s="819"/>
      <c r="B21" s="822"/>
      <c r="C21" s="823" t="s">
        <v>128</v>
      </c>
      <c r="D21" s="356"/>
      <c r="E21" s="846"/>
      <c r="F21" s="845"/>
      <c r="G21" s="845"/>
      <c r="H21" s="73"/>
      <c r="I21" s="12"/>
      <c r="K21" s="12"/>
    </row>
    <row r="22" spans="1:11" x14ac:dyDescent="0.2">
      <c r="A22" s="819"/>
      <c r="B22" s="822"/>
      <c r="C22" s="823" t="s">
        <v>224</v>
      </c>
      <c r="D22" s="356"/>
      <c r="E22" s="67"/>
      <c r="F22" s="67"/>
      <c r="G22" s="70"/>
      <c r="H22" s="207"/>
      <c r="I22" s="12"/>
      <c r="K22" s="12"/>
    </row>
    <row r="23" spans="1:11" x14ac:dyDescent="0.2">
      <c r="A23" s="335"/>
      <c r="B23" s="896"/>
      <c r="C23" s="818" t="str">
        <f>IF(E23=1,"STAGE COMPLETED",IF(E23=5,"STAGE COMPLETED","STAGE"))</f>
        <v>STAGE COMPLETED</v>
      </c>
      <c r="D23" s="336" t="s">
        <v>354</v>
      </c>
      <c r="E23" s="843">
        <f>IF($D$23="PRELIMINARY DESIGN",1,IF($D$23="DESIGN &amp; TENDER",2,IF($D$23="WORKING DRAWING",3,IF($D$23="CONSTRUCTION",4,IF($D$23="COMPLETION",5)))))</f>
        <v>1</v>
      </c>
      <c r="F23" s="200"/>
      <c r="G23" s="70"/>
      <c r="H23" s="757"/>
      <c r="I23" s="12"/>
      <c r="K23" s="12"/>
    </row>
    <row r="24" spans="1:11" ht="16.5" x14ac:dyDescent="0.2">
      <c r="A24" s="752"/>
      <c r="B24" s="47"/>
      <c r="C24" s="765" t="s">
        <v>343</v>
      </c>
      <c r="D24" s="766">
        <v>1</v>
      </c>
      <c r="E24" s="199"/>
      <c r="F24" s="200"/>
      <c r="G24" s="70"/>
      <c r="H24" s="757"/>
      <c r="I24" s="12"/>
      <c r="K24" s="12"/>
    </row>
    <row r="25" spans="1:11" ht="15.75" thickBot="1" x14ac:dyDescent="0.25">
      <c r="A25" s="1386" t="s">
        <v>264</v>
      </c>
      <c r="B25" s="1387"/>
      <c r="C25" s="1388"/>
      <c r="D25" s="261" t="s">
        <v>265</v>
      </c>
      <c r="E25" s="337"/>
      <c r="F25" s="200"/>
      <c r="G25" s="70"/>
      <c r="H25" s="757"/>
      <c r="I25" s="12"/>
      <c r="K25" s="12"/>
    </row>
    <row r="26" spans="1:11" x14ac:dyDescent="0.2">
      <c r="A26" s="1369" t="s">
        <v>353</v>
      </c>
      <c r="B26" s="1370"/>
      <c r="C26" s="1370"/>
      <c r="D26" s="1371"/>
      <c r="E26" s="744" t="s">
        <v>265</v>
      </c>
      <c r="F26" s="70"/>
      <c r="G26" s="47"/>
      <c r="H26" s="758"/>
      <c r="I26" s="12"/>
      <c r="K26" s="12"/>
    </row>
    <row r="27" spans="1:11" x14ac:dyDescent="0.2">
      <c r="A27" s="1372" t="s">
        <v>182</v>
      </c>
      <c r="B27" s="1373"/>
      <c r="C27" s="1373"/>
      <c r="D27" s="1374"/>
      <c r="E27" s="745" t="s">
        <v>265</v>
      </c>
      <c r="F27" s="70"/>
      <c r="G27" s="47"/>
      <c r="H27" s="759"/>
      <c r="I27" s="12"/>
      <c r="K27" s="12"/>
    </row>
    <row r="28" spans="1:11" ht="15.75" thickBot="1" x14ac:dyDescent="0.25">
      <c r="A28" s="895"/>
      <c r="B28" s="200"/>
      <c r="C28" s="200"/>
      <c r="D28" s="895" t="s">
        <v>183</v>
      </c>
      <c r="E28" s="746" t="s">
        <v>265</v>
      </c>
      <c r="F28" s="70"/>
      <c r="G28" s="51"/>
      <c r="H28" s="792">
        <f>Scales!B3</f>
        <v>300000</v>
      </c>
      <c r="I28" s="12"/>
      <c r="K28" s="12"/>
    </row>
    <row r="29" spans="1:11" ht="71.25" customHeight="1" thickTop="1" thickBot="1" x14ac:dyDescent="0.25">
      <c r="A29" s="1375" t="s">
        <v>231</v>
      </c>
      <c r="B29" s="1376"/>
      <c r="C29" s="1376"/>
      <c r="D29" s="1377"/>
      <c r="E29" s="43" t="s">
        <v>154</v>
      </c>
      <c r="F29" s="43" t="s">
        <v>169</v>
      </c>
      <c r="G29" s="43" t="s">
        <v>170</v>
      </c>
      <c r="H29" s="760" t="s">
        <v>171</v>
      </c>
      <c r="I29" s="12"/>
      <c r="K29" s="12"/>
    </row>
    <row r="30" spans="1:11" ht="22.5" customHeight="1" thickBot="1" x14ac:dyDescent="0.25">
      <c r="A30" s="1300" t="s">
        <v>279</v>
      </c>
      <c r="B30" s="1301"/>
      <c r="C30" s="1301"/>
      <c r="D30" s="1302"/>
      <c r="E30" s="353" t="s">
        <v>355</v>
      </c>
      <c r="F30" s="514">
        <f>IF(E30="ESTIMATES ONLY",1,2)</f>
        <v>1</v>
      </c>
      <c r="G30" s="515"/>
      <c r="H30" s="515"/>
      <c r="I30" s="12"/>
      <c r="K30" s="12"/>
    </row>
    <row r="31" spans="1:11" ht="45" customHeight="1" thickTop="1" x14ac:dyDescent="0.2">
      <c r="A31" s="1378" t="s">
        <v>271</v>
      </c>
      <c r="B31" s="1379"/>
      <c r="C31" s="1379"/>
      <c r="D31" s="1380"/>
      <c r="E31" s="795"/>
      <c r="F31" s="795"/>
      <c r="G31" s="795"/>
      <c r="H31" s="796">
        <f>IF($C$8="e",IF($E$23&lt;4,E31,IF($E$23=4,F31,IF($E$23=5,G31))))</f>
        <v>0</v>
      </c>
      <c r="I31" s="12"/>
      <c r="J31">
        <f>IF(G31&gt;I31,G31,I31)</f>
        <v>0</v>
      </c>
      <c r="K31" s="12"/>
    </row>
    <row r="32" spans="1:11" ht="45" customHeight="1" x14ac:dyDescent="0.2">
      <c r="A32" s="1347" t="s">
        <v>272</v>
      </c>
      <c r="B32" s="1389"/>
      <c r="C32" s="1389"/>
      <c r="D32" s="1390"/>
      <c r="E32" s="797"/>
      <c r="F32" s="797"/>
      <c r="G32" s="797"/>
      <c r="H32" s="798">
        <f>IF($C$8="e",IF($E$23&lt;4,E32,IF($E$23=4,F32,IF($E$23=5,G32))))</f>
        <v>0</v>
      </c>
      <c r="I32" s="12"/>
    </row>
    <row r="33" spans="1:11" ht="45" customHeight="1" x14ac:dyDescent="0.2">
      <c r="A33" s="1347" t="s">
        <v>319</v>
      </c>
      <c r="B33" s="1316"/>
      <c r="C33" s="1316"/>
      <c r="D33" s="1348"/>
      <c r="E33" s="797"/>
      <c r="F33" s="797"/>
      <c r="G33" s="797"/>
      <c r="H33" s="798">
        <f>IF($C$8="e",IF($E$23&lt;4,1/3*E33,IF($E$23=4,1/3*F33,IF($E$23=5,1/3*G33))))</f>
        <v>0</v>
      </c>
      <c r="I33" s="12"/>
    </row>
    <row r="34" spans="1:11" ht="44.25" customHeight="1" x14ac:dyDescent="0.2">
      <c r="A34" s="1347" t="s">
        <v>318</v>
      </c>
      <c r="B34" s="1358"/>
      <c r="C34" s="1358"/>
      <c r="D34" s="1359"/>
      <c r="E34" s="797"/>
      <c r="F34" s="797"/>
      <c r="G34" s="797"/>
      <c r="H34" s="798">
        <f>IF($C$8="e",IF($E$23&lt;4,1/3*E34,IF($E$23=4,1/3*F34,IF($E$23=5,1/3*G34))))</f>
        <v>0</v>
      </c>
      <c r="I34" s="12"/>
    </row>
    <row r="35" spans="1:11" ht="45" customHeight="1" thickBot="1" x14ac:dyDescent="0.25">
      <c r="A35" s="1366" t="s">
        <v>286</v>
      </c>
      <c r="B35" s="1367"/>
      <c r="C35" s="1367"/>
      <c r="D35" s="1368"/>
      <c r="E35" s="799">
        <f>'WTW Input'!E16</f>
        <v>0</v>
      </c>
      <c r="F35" s="799">
        <f>'WTW Input'!F16</f>
        <v>0</v>
      </c>
      <c r="G35" s="799">
        <f>'WTW Input'!G16</f>
        <v>0</v>
      </c>
      <c r="H35" s="799">
        <f>'WTW Input'!H16</f>
        <v>0</v>
      </c>
      <c r="I35" s="12"/>
    </row>
    <row r="36" spans="1:11" ht="38.25" customHeight="1" thickBot="1" x14ac:dyDescent="0.25">
      <c r="A36" s="1355" t="s">
        <v>173</v>
      </c>
      <c r="B36" s="1356"/>
      <c r="C36" s="1356"/>
      <c r="D36" s="1357"/>
      <c r="E36" s="800">
        <f>SUM($E$31:$E$35)</f>
        <v>0</v>
      </c>
      <c r="F36" s="800">
        <f>SUM(F31:F35)</f>
        <v>0</v>
      </c>
      <c r="G36" s="800">
        <f>SUM(G31:G35)</f>
        <v>0</v>
      </c>
      <c r="H36" s="800">
        <f>SUM(H31:H35)</f>
        <v>0</v>
      </c>
      <c r="I36" s="295"/>
    </row>
    <row r="37" spans="1:11" ht="31.5" customHeight="1" thickBot="1" x14ac:dyDescent="0.25">
      <c r="A37" s="1352" t="str">
        <f>IF($E$23=5,IF(G36=H49,"","THE VALUE OF ( C) MUST BE THE SAME AS (D)"),"")</f>
        <v/>
      </c>
      <c r="B37" s="1353"/>
      <c r="C37" s="1353"/>
      <c r="D37" s="1353"/>
      <c r="E37" s="1354"/>
      <c r="F37" s="516" t="str">
        <f>IF($E$23=5,IF($H$49=$G$36,"","ERROR"),"")</f>
        <v/>
      </c>
      <c r="G37" s="516" t="str">
        <f>IF($E$23=5,IF($H$52=$G$38,"","ERROR"),"")</f>
        <v/>
      </c>
      <c r="H37" s="761"/>
    </row>
    <row r="38" spans="1:11" ht="39.75" customHeight="1" thickBot="1" x14ac:dyDescent="0.25">
      <c r="A38" s="1330" t="s">
        <v>284</v>
      </c>
      <c r="B38" s="1331"/>
      <c r="C38" s="1331"/>
      <c r="D38" s="1334"/>
      <c r="E38" s="801"/>
      <c r="F38" s="801"/>
      <c r="G38" s="801"/>
      <c r="H38" s="802">
        <f>IF($C$8="e",IF($E$23&lt;4,E38,IF($E$23=4,F38,IF($E$23=5,G38))))</f>
        <v>0</v>
      </c>
      <c r="I38" s="12"/>
    </row>
    <row r="39" spans="1:11" ht="6.75" customHeight="1" thickTop="1" thickBot="1" x14ac:dyDescent="0.25">
      <c r="A39" s="1337"/>
      <c r="B39" s="1338"/>
      <c r="C39" s="1338"/>
      <c r="D39" s="1338"/>
      <c r="E39" s="1339"/>
      <c r="F39" s="517"/>
      <c r="G39" s="517"/>
      <c r="H39" s="762"/>
    </row>
    <row r="40" spans="1:11" ht="38.25" customHeight="1" x14ac:dyDescent="0.2">
      <c r="A40" s="1360" t="s">
        <v>269</v>
      </c>
      <c r="B40" s="1361"/>
      <c r="C40" s="1361"/>
      <c r="D40" s="1362"/>
      <c r="E40" s="803"/>
      <c r="F40" s="803"/>
      <c r="G40" s="803"/>
      <c r="H40" s="804">
        <f>IF($C$8="e",IF($E$23&lt;4,E40,IF($E$23=4,F40,IF($E$23=5,G40))))</f>
        <v>0</v>
      </c>
      <c r="I40" s="12"/>
    </row>
    <row r="41" spans="1:11" ht="37.5" customHeight="1" thickBot="1" x14ac:dyDescent="0.25">
      <c r="A41" s="1349" t="s">
        <v>270</v>
      </c>
      <c r="B41" s="1350"/>
      <c r="C41" s="1350"/>
      <c r="D41" s="1351"/>
      <c r="E41" s="805"/>
      <c r="F41" s="805"/>
      <c r="G41" s="805"/>
      <c r="H41" s="806">
        <f>IF($C$8="e",IF($E$23&lt;4,E41,IF($E$23=4,F41,IF($E$23=5,G41))))</f>
        <v>0</v>
      </c>
      <c r="I41" s="12"/>
    </row>
    <row r="42" spans="1:11" ht="25.5" customHeight="1" thickTop="1" thickBot="1" x14ac:dyDescent="0.25">
      <c r="A42" s="1335"/>
      <c r="B42" s="1336"/>
      <c r="C42" s="1336"/>
      <c r="D42" s="1336"/>
      <c r="E42" s="518"/>
      <c r="F42" s="520"/>
      <c r="G42" s="519"/>
      <c r="H42" s="763"/>
      <c r="I42" s="12"/>
    </row>
    <row r="43" spans="1:11" ht="53.25" customHeight="1" thickTop="1" thickBot="1" x14ac:dyDescent="0.25">
      <c r="A43" s="1306" t="s">
        <v>260</v>
      </c>
      <c r="B43" s="1307"/>
      <c r="C43" s="1307"/>
      <c r="D43" s="1307"/>
      <c r="E43" s="1308"/>
      <c r="F43" s="1309"/>
      <c r="G43" s="521" t="s">
        <v>172</v>
      </c>
      <c r="H43" s="287" t="s">
        <v>171</v>
      </c>
      <c r="I43" s="12"/>
      <c r="K43" s="12"/>
    </row>
    <row r="44" spans="1:11" ht="33.75" customHeight="1" thickTop="1" x14ac:dyDescent="0.2">
      <c r="A44" s="1310" t="s">
        <v>273</v>
      </c>
      <c r="B44" s="1311"/>
      <c r="C44" s="1311"/>
      <c r="D44" s="1311"/>
      <c r="E44" s="1312"/>
      <c r="F44" s="1312"/>
      <c r="G44" s="795"/>
      <c r="H44" s="807">
        <f>IF($E$23&gt;3,G44,0)</f>
        <v>0</v>
      </c>
    </row>
    <row r="45" spans="1:11" ht="36" customHeight="1" x14ac:dyDescent="0.2">
      <c r="A45" s="1315" t="s">
        <v>274</v>
      </c>
      <c r="B45" s="1316"/>
      <c r="C45" s="1316"/>
      <c r="D45" s="1316"/>
      <c r="E45" s="1317"/>
      <c r="F45" s="1317"/>
      <c r="G45" s="797"/>
      <c r="H45" s="808">
        <f>IF($E$23&gt;3,G45,0)</f>
        <v>0</v>
      </c>
      <c r="I45" s="12"/>
    </row>
    <row r="46" spans="1:11" ht="31.5" customHeight="1" x14ac:dyDescent="0.2">
      <c r="A46" s="1326" t="s">
        <v>320</v>
      </c>
      <c r="B46" s="1327"/>
      <c r="C46" s="1327"/>
      <c r="D46" s="1327"/>
      <c r="E46" s="1327"/>
      <c r="F46" s="1327"/>
      <c r="G46" s="809"/>
      <c r="H46" s="808">
        <f>IF($E$23&gt;3,G46/3,0)</f>
        <v>0</v>
      </c>
    </row>
    <row r="47" spans="1:11" ht="30" customHeight="1" thickBot="1" x14ac:dyDescent="0.25">
      <c r="A47" s="1313" t="s">
        <v>323</v>
      </c>
      <c r="B47" s="1314"/>
      <c r="C47" s="1314"/>
      <c r="D47" s="1314"/>
      <c r="E47" s="1312"/>
      <c r="F47" s="1312"/>
      <c r="G47" s="795"/>
      <c r="H47" s="810">
        <f>IF($E$23&gt;3,1/3*G47,0)</f>
        <v>0</v>
      </c>
    </row>
    <row r="48" spans="1:11" ht="34.5" customHeight="1" thickBot="1" x14ac:dyDescent="0.25">
      <c r="A48" s="1322" t="s">
        <v>287</v>
      </c>
      <c r="B48" s="1323"/>
      <c r="C48" s="1323"/>
      <c r="D48" s="1323"/>
      <c r="E48" s="1324"/>
      <c r="F48" s="1325"/>
      <c r="G48" s="811">
        <f>'WTW Input'!H24</f>
        <v>0</v>
      </c>
      <c r="H48" s="812">
        <f>IF($E$23&gt;3,G48,0)</f>
        <v>0</v>
      </c>
    </row>
    <row r="49" spans="1:8" ht="34.5" customHeight="1" thickBot="1" x14ac:dyDescent="0.25">
      <c r="A49" s="1343" t="s">
        <v>251</v>
      </c>
      <c r="B49" s="1344"/>
      <c r="C49" s="1344"/>
      <c r="D49" s="1344"/>
      <c r="E49" s="1345"/>
      <c r="F49" s="1346"/>
      <c r="G49" s="813">
        <f>SUM(G44:G48)</f>
        <v>0</v>
      </c>
      <c r="H49" s="814">
        <f>IF($E$23&gt;3,SUM(H44:H48),0)</f>
        <v>0</v>
      </c>
    </row>
    <row r="50" spans="1:8" ht="36" customHeight="1" thickTop="1" x14ac:dyDescent="0.2">
      <c r="A50" s="1318" t="s">
        <v>275</v>
      </c>
      <c r="B50" s="1319"/>
      <c r="C50" s="1319"/>
      <c r="D50" s="1319"/>
      <c r="E50" s="1320"/>
      <c r="F50" s="1321"/>
      <c r="G50" s="803"/>
      <c r="H50" s="807">
        <f>IF($E$23&gt;3,G50,0)</f>
        <v>0</v>
      </c>
    </row>
    <row r="51" spans="1:8" ht="36" customHeight="1" thickBot="1" x14ac:dyDescent="0.25">
      <c r="A51" s="1340" t="s">
        <v>276</v>
      </c>
      <c r="B51" s="1341"/>
      <c r="C51" s="1341"/>
      <c r="D51" s="1341"/>
      <c r="E51" s="1341"/>
      <c r="F51" s="1342"/>
      <c r="G51" s="805"/>
      <c r="H51" s="816">
        <f>IF($E$23&gt;3,G51,0)</f>
        <v>0</v>
      </c>
    </row>
    <row r="52" spans="1:8" ht="36" customHeight="1" thickBot="1" x14ac:dyDescent="0.25">
      <c r="A52" s="1330" t="s">
        <v>285</v>
      </c>
      <c r="B52" s="1331"/>
      <c r="C52" s="1331"/>
      <c r="D52" s="1331"/>
      <c r="E52" s="1332"/>
      <c r="F52" s="1333"/>
      <c r="G52" s="801"/>
      <c r="H52" s="817">
        <f>IF($E$23&gt;3,G52,0)</f>
        <v>0</v>
      </c>
    </row>
    <row r="53" spans="1:8" ht="48.75" customHeight="1" thickTop="1" thickBot="1" x14ac:dyDescent="0.25">
      <c r="A53" s="1328" t="s">
        <v>328</v>
      </c>
      <c r="B53" s="1329"/>
      <c r="C53" s="1329"/>
      <c r="D53" s="1329"/>
      <c r="E53" s="1329"/>
      <c r="F53" s="1329"/>
      <c r="G53" s="290"/>
      <c r="H53" s="219"/>
    </row>
    <row r="54" spans="1:8" ht="18.75" customHeight="1" thickTop="1" x14ac:dyDescent="0.2">
      <c r="A54" s="299"/>
      <c r="B54" s="299"/>
      <c r="C54" s="299"/>
      <c r="D54" s="299"/>
      <c r="E54" s="299"/>
      <c r="F54" s="299"/>
    </row>
    <row r="55" spans="1:8" x14ac:dyDescent="0.2">
      <c r="A55" s="299"/>
      <c r="B55" s="299"/>
      <c r="C55" s="299"/>
      <c r="D55" s="299"/>
      <c r="E55" s="299"/>
      <c r="F55" s="299"/>
    </row>
    <row r="56" spans="1:8" x14ac:dyDescent="0.2">
      <c r="A56" s="299"/>
      <c r="B56" s="299"/>
      <c r="C56" s="299"/>
      <c r="D56" s="299"/>
      <c r="E56" s="299"/>
      <c r="F56" s="299"/>
    </row>
    <row r="57" spans="1:8" x14ac:dyDescent="0.2">
      <c r="A57" s="299"/>
      <c r="B57" s="299"/>
      <c r="C57" s="299"/>
      <c r="D57" s="299"/>
      <c r="E57" s="299"/>
      <c r="F57" s="299"/>
    </row>
    <row r="58" spans="1:8" x14ac:dyDescent="0.2">
      <c r="A58" s="299"/>
      <c r="B58" s="299"/>
      <c r="C58" s="299"/>
      <c r="D58" s="299"/>
      <c r="E58" s="299"/>
      <c r="F58" s="299"/>
    </row>
    <row r="59" spans="1:8" x14ac:dyDescent="0.2">
      <c r="A59" s="299"/>
      <c r="B59" s="299"/>
      <c r="C59" s="299"/>
      <c r="D59" s="299"/>
      <c r="E59" s="299"/>
      <c r="F59" s="299"/>
    </row>
    <row r="60" spans="1:8" x14ac:dyDescent="0.2">
      <c r="A60" s="299"/>
      <c r="B60" s="299"/>
      <c r="C60" s="299"/>
      <c r="D60" s="299"/>
      <c r="E60" s="299"/>
      <c r="F60" s="299"/>
    </row>
    <row r="61" spans="1:8" ht="25.5" customHeight="1" x14ac:dyDescent="0.2"/>
    <row r="64" spans="1:8"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1303"/>
      <c r="B104" s="1304"/>
      <c r="C104" s="1304"/>
      <c r="D104" s="1304"/>
      <c r="E104" s="1304"/>
      <c r="F104" s="1304"/>
      <c r="G104" s="1304"/>
      <c r="H104" s="1304"/>
      <c r="I104" s="1305"/>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0">
    <mergeCell ref="B7:D7"/>
    <mergeCell ref="D9:H9"/>
    <mergeCell ref="D10:H10"/>
    <mergeCell ref="A1:H1"/>
    <mergeCell ref="E3:G3"/>
    <mergeCell ref="F4:G4"/>
    <mergeCell ref="E2:G2"/>
    <mergeCell ref="E8:G8"/>
    <mergeCell ref="D11:G11"/>
    <mergeCell ref="A35:D35"/>
    <mergeCell ref="A26:D26"/>
    <mergeCell ref="A27:D27"/>
    <mergeCell ref="A29:D29"/>
    <mergeCell ref="A31:D31"/>
    <mergeCell ref="E17:F17"/>
    <mergeCell ref="D12:G12"/>
    <mergeCell ref="A25:C25"/>
    <mergeCell ref="A32:D32"/>
    <mergeCell ref="A33:D33"/>
    <mergeCell ref="A41:D41"/>
    <mergeCell ref="A37:E37"/>
    <mergeCell ref="A36:D36"/>
    <mergeCell ref="A34:D34"/>
    <mergeCell ref="A40:D40"/>
    <mergeCell ref="A30:D30"/>
    <mergeCell ref="A104:I104"/>
    <mergeCell ref="A43:F43"/>
    <mergeCell ref="A44:F44"/>
    <mergeCell ref="A47:F47"/>
    <mergeCell ref="A45:F45"/>
    <mergeCell ref="A50:F50"/>
    <mergeCell ref="A48:F48"/>
    <mergeCell ref="A46:F46"/>
    <mergeCell ref="A53:F53"/>
    <mergeCell ref="A52:F52"/>
    <mergeCell ref="A38:D38"/>
    <mergeCell ref="A42:D42"/>
    <mergeCell ref="A39:E39"/>
    <mergeCell ref="A51:F51"/>
    <mergeCell ref="A49:F49"/>
  </mergeCells>
  <phoneticPr fontId="0" type="noConversion"/>
  <dataValidations count="6">
    <dataValidation type="list" allowBlank="1" showInputMessage="1" showErrorMessage="1" sqref="B7">
      <formula1>"CIVIL ENGINEERING SERVICE, STRUCTURAL ENGINEERING SERVICE,CIVIL &amp; STRUCTURAL ENGINEERING SERVICE"</formula1>
    </dataValidation>
    <dataValidation type="list" allowBlank="1" showInputMessage="1" showErrorMessage="1" sqref="D23">
      <formula1>"PRELIMINARY DESIGN,DESIGN &amp; TENDER,WORKING DRAWING,CONSTRUCTION,COMPLETION"</formula1>
    </dataValidation>
    <dataValidation type="list" allowBlank="1" showInputMessage="1" showErrorMessage="1" sqref="D8">
      <formula1>"ENGINEERING PROJECT,BUILDING PROJECT"</formula1>
    </dataValidation>
    <dataValidation type="list" allowBlank="1" showInputMessage="1" showErrorMessage="1" sqref="D17">
      <formula1>"2003"</formula1>
    </dataValidation>
    <dataValidation type="list" allowBlank="1" showInputMessage="1" showErrorMessage="1" sqref="E26:E28 D25">
      <formula1>"Y,N"</formula1>
    </dataValidation>
    <dataValidation type="list" allowBlank="1" showInputMessage="1" showErrorMessage="1" sqref="E30">
      <formula1>"ESTIMATES ONLY, TENDER VALUES"</formula1>
    </dataValidation>
  </dataValidations>
  <printOptions horizontalCentered="1"/>
  <pageMargins left="0.55118110236220474" right="0.55118110236220474" top="0.78740157480314965" bottom="0.78740157480314965" header="0.51181102362204722" footer="0.51181102362204722"/>
  <pageSetup paperSize="8" scale="70"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1"/>
  </sheetPr>
  <dimension ref="A1:R115"/>
  <sheetViews>
    <sheetView zoomScale="75" zoomScaleNormal="75" zoomScaleSheetLayoutView="75" workbookViewId="0">
      <selection activeCell="B3" sqref="B3"/>
    </sheetView>
  </sheetViews>
  <sheetFormatPr defaultRowHeight="15" x14ac:dyDescent="0.2"/>
  <cols>
    <col min="1" max="1" width="13.33203125" customWidth="1"/>
    <col min="2" max="2" width="17.21875" customWidth="1"/>
    <col min="3" max="3" width="5.6640625" customWidth="1"/>
    <col min="4" max="4" width="5" customWidth="1"/>
    <col min="5" max="5" width="3.44140625" customWidth="1"/>
    <col min="6" max="6" width="2.44140625" customWidth="1"/>
    <col min="7" max="7" width="4.109375" customWidth="1"/>
    <col min="8" max="8" width="1.88671875" customWidth="1"/>
    <col min="9" max="9" width="5.77734375" customWidth="1"/>
    <col min="10" max="10" width="4" customWidth="1"/>
    <col min="11" max="11" width="12.21875" customWidth="1"/>
    <col min="12" max="12" width="3.21875" customWidth="1"/>
    <col min="13" max="13" width="13.88671875" customWidth="1"/>
    <col min="14" max="14" width="3.77734375" customWidth="1"/>
    <col min="15" max="15" width="16" customWidth="1"/>
    <col min="16" max="16" width="5.5546875" customWidth="1"/>
    <col min="17" max="17" width="18.77734375" customWidth="1"/>
    <col min="18" max="18" width="17.77734375" bestFit="1" customWidth="1"/>
  </cols>
  <sheetData>
    <row r="1" spans="1:17" ht="42.75" customHeight="1" thickTop="1" x14ac:dyDescent="0.2">
      <c r="A1" s="339"/>
      <c r="B1" s="3"/>
      <c r="C1" s="3"/>
      <c r="D1" s="1411" t="s">
        <v>137</v>
      </c>
      <c r="E1" s="1411"/>
      <c r="F1" s="1411"/>
      <c r="G1" s="1412"/>
      <c r="H1" s="1413"/>
      <c r="I1" s="1413"/>
      <c r="J1" s="3"/>
      <c r="K1" s="1414" t="s">
        <v>267</v>
      </c>
      <c r="L1" s="1415"/>
      <c r="M1" s="1415"/>
      <c r="N1" s="1416"/>
      <c r="O1" s="1417"/>
      <c r="P1" s="1417"/>
      <c r="Q1" s="1418"/>
    </row>
    <row r="2" spans="1:17" ht="37.5" customHeight="1" x14ac:dyDescent="0.2">
      <c r="A2" s="340"/>
      <c r="B2" s="2"/>
      <c r="C2" s="341"/>
      <c r="D2" s="341"/>
      <c r="E2" s="77"/>
      <c r="F2" s="334"/>
      <c r="G2" s="342"/>
      <c r="H2" s="342"/>
      <c r="I2" s="341"/>
      <c r="J2" s="341"/>
      <c r="K2" s="1419" t="str">
        <f>'Input Data'!E3</f>
        <v>ENGINEERING PROJECT:  2003 FEES</v>
      </c>
      <c r="L2" s="1420"/>
      <c r="M2" s="1420"/>
      <c r="N2" s="1420"/>
      <c r="O2" s="1421"/>
      <c r="P2" s="1421"/>
      <c r="Q2" s="1422"/>
    </row>
    <row r="3" spans="1:17" ht="23.25" x14ac:dyDescent="0.2">
      <c r="A3" s="362"/>
      <c r="B3" s="217"/>
      <c r="C3" s="1423" t="s">
        <v>162</v>
      </c>
      <c r="D3" s="1424"/>
      <c r="E3" s="1424"/>
      <c r="F3" s="1424"/>
      <c r="G3" s="1424"/>
      <c r="H3" s="1424"/>
      <c r="I3" s="1424"/>
      <c r="J3" s="1424"/>
      <c r="K3" s="2"/>
      <c r="L3" s="2"/>
      <c r="M3" s="2"/>
      <c r="N3" s="2"/>
      <c r="O3" s="2"/>
      <c r="P3" s="2"/>
      <c r="Q3" s="709" t="str">
        <f>'Input Data'!H3</f>
        <v>Version 1.1  2012-10</v>
      </c>
    </row>
    <row r="4" spans="1:17" x14ac:dyDescent="0.2">
      <c r="A4" s="209"/>
      <c r="B4" s="217"/>
      <c r="C4" s="217"/>
      <c r="D4" s="217"/>
      <c r="E4" s="333"/>
      <c r="F4" s="333"/>
      <c r="G4" s="333"/>
      <c r="H4" s="333"/>
      <c r="I4" s="333"/>
      <c r="J4" s="333"/>
      <c r="K4" s="333"/>
      <c r="L4" s="217"/>
      <c r="M4" s="291"/>
      <c r="N4" s="78"/>
      <c r="O4" s="217"/>
      <c r="P4" s="77"/>
      <c r="Q4" s="89"/>
    </row>
    <row r="5" spans="1:17" x14ac:dyDescent="0.2">
      <c r="A5" s="79" t="s">
        <v>21</v>
      </c>
      <c r="B5" s="1478">
        <f>'Input Data'!$D$9</f>
        <v>0</v>
      </c>
      <c r="C5" s="1479"/>
      <c r="D5" s="1479"/>
      <c r="E5" s="1479"/>
      <c r="F5" s="1479"/>
      <c r="G5" s="1479"/>
      <c r="H5" s="1479"/>
      <c r="I5" s="1479"/>
      <c r="J5" s="1479"/>
      <c r="K5" s="1479"/>
      <c r="L5" s="1479"/>
      <c r="M5" s="1479"/>
      <c r="N5" s="80"/>
      <c r="O5" s="80"/>
      <c r="P5" s="67"/>
      <c r="Q5" s="73"/>
    </row>
    <row r="6" spans="1:17" x14ac:dyDescent="0.2">
      <c r="A6" s="66"/>
      <c r="B6" s="1478">
        <f>'Input Data'!$D$10</f>
        <v>0</v>
      </c>
      <c r="C6" s="1479"/>
      <c r="D6" s="1479"/>
      <c r="E6" s="1479"/>
      <c r="F6" s="1479"/>
      <c r="G6" s="1479"/>
      <c r="H6" s="1479"/>
      <c r="I6" s="1479"/>
      <c r="J6" s="1479"/>
      <c r="K6" s="1479"/>
      <c r="L6" s="1479"/>
      <c r="M6" s="1479"/>
      <c r="N6" s="80"/>
      <c r="O6" s="80"/>
      <c r="P6" s="67"/>
      <c r="Q6" s="73"/>
    </row>
    <row r="7" spans="1:17" x14ac:dyDescent="0.2">
      <c r="A7" s="79" t="s">
        <v>22</v>
      </c>
      <c r="B7" s="1479"/>
      <c r="C7" s="1479"/>
      <c r="D7" s="1479"/>
      <c r="E7" s="1479"/>
      <c r="F7" s="1479"/>
      <c r="G7" s="1479"/>
      <c r="H7" s="1479"/>
      <c r="I7" s="1479"/>
      <c r="J7" s="1479"/>
      <c r="K7" s="1479"/>
      <c r="L7" s="1479"/>
      <c r="M7" s="1479"/>
      <c r="N7" s="80"/>
      <c r="O7" s="80"/>
      <c r="P7" s="67"/>
      <c r="Q7" s="73"/>
    </row>
    <row r="8" spans="1:17" ht="28.5" customHeight="1" thickBot="1" x14ac:dyDescent="0.25">
      <c r="A8" s="81" t="s">
        <v>19</v>
      </c>
      <c r="B8" s="1480">
        <f>'Input Data'!$D$12</f>
        <v>0</v>
      </c>
      <c r="C8" s="1481"/>
      <c r="D8" s="1481"/>
      <c r="E8" s="1481"/>
      <c r="F8" s="1481"/>
      <c r="G8" s="1481"/>
      <c r="H8" s="1481"/>
      <c r="I8" s="1481"/>
      <c r="J8" s="1481"/>
      <c r="K8" s="1481"/>
      <c r="L8" s="206" t="s">
        <v>226</v>
      </c>
      <c r="M8" s="271">
        <f>'Input Data'!D13</f>
        <v>0</v>
      </c>
      <c r="N8" s="272" t="s">
        <v>227</v>
      </c>
      <c r="O8" s="220">
        <f>'Input Data'!F13</f>
        <v>0</v>
      </c>
      <c r="P8" s="68"/>
      <c r="Q8" s="83"/>
    </row>
    <row r="9" spans="1:17" ht="15.75" thickTop="1" x14ac:dyDescent="0.2">
      <c r="A9" s="1462" t="s">
        <v>225</v>
      </c>
      <c r="B9" s="1463"/>
      <c r="C9" s="217"/>
      <c r="D9" s="1464">
        <f>'Input Data'!F4</f>
        <v>0</v>
      </c>
      <c r="E9" s="1464"/>
      <c r="F9" s="1464"/>
      <c r="G9" s="1464"/>
      <c r="H9" s="1464"/>
      <c r="I9" s="1464"/>
      <c r="J9" s="202" t="s">
        <v>226</v>
      </c>
      <c r="K9" s="747">
        <f>'Input Data'!F5</f>
        <v>0</v>
      </c>
      <c r="L9" s="208" t="s">
        <v>228</v>
      </c>
      <c r="M9" s="170"/>
      <c r="N9" s="217"/>
      <c r="O9" s="1469">
        <f>'Input Data'!D4</f>
        <v>0</v>
      </c>
      <c r="P9" s="1482"/>
      <c r="Q9" s="1483"/>
    </row>
    <row r="10" spans="1:17" ht="15.75" x14ac:dyDescent="0.2">
      <c r="A10" s="79" t="s">
        <v>122</v>
      </c>
      <c r="B10" s="67"/>
      <c r="C10" s="85"/>
      <c r="D10" s="1439">
        <f>'Input Data'!D14</f>
        <v>0</v>
      </c>
      <c r="E10" s="1440"/>
      <c r="F10" s="1440"/>
      <c r="G10" s="1440"/>
      <c r="H10" s="1440"/>
      <c r="I10" s="1440"/>
      <c r="J10" s="280" t="s">
        <v>266</v>
      </c>
      <c r="K10" s="332">
        <f>'Input Data'!F6</f>
        <v>0</v>
      </c>
      <c r="L10" s="208" t="s">
        <v>229</v>
      </c>
      <c r="M10" s="170"/>
      <c r="N10" s="217"/>
      <c r="O10" s="993">
        <f>'Input Data'!$D$5</f>
        <v>0</v>
      </c>
      <c r="P10" s="217"/>
      <c r="Q10" s="86"/>
    </row>
    <row r="11" spans="1:17" x14ac:dyDescent="0.2">
      <c r="A11" s="203" t="s">
        <v>222</v>
      </c>
      <c r="B11" s="217"/>
      <c r="C11" s="217"/>
      <c r="D11" s="1469">
        <f>'Input Data'!D15</f>
        <v>0</v>
      </c>
      <c r="E11" s="1470"/>
      <c r="F11" s="1470"/>
      <c r="G11" s="1470"/>
      <c r="H11" s="1470"/>
      <c r="I11" s="1470"/>
      <c r="J11" s="1470"/>
      <c r="K11" s="85"/>
      <c r="L11" s="84" t="s">
        <v>20</v>
      </c>
      <c r="M11" s="67"/>
      <c r="N11" s="85"/>
      <c r="O11" s="85"/>
      <c r="P11" s="994">
        <f>'Input Data'!$D$20</f>
        <v>0</v>
      </c>
      <c r="Q11" s="86"/>
    </row>
    <row r="12" spans="1:17" x14ac:dyDescent="0.2">
      <c r="A12" s="79" t="s">
        <v>128</v>
      </c>
      <c r="B12" s="67"/>
      <c r="C12" s="85"/>
      <c r="D12" s="1465">
        <f>'Input Data'!$D$21</f>
        <v>0</v>
      </c>
      <c r="E12" s="1465"/>
      <c r="F12" s="1465"/>
      <c r="G12" s="1465"/>
      <c r="H12" s="1465"/>
      <c r="I12" s="1466"/>
      <c r="J12" s="1430"/>
      <c r="K12" s="85"/>
      <c r="L12" s="204" t="s">
        <v>129</v>
      </c>
      <c r="M12" s="217"/>
      <c r="N12" s="217"/>
      <c r="O12" s="87" t="str">
        <f>'Input Data'!D23</f>
        <v>PRELIMINARY DESIGN</v>
      </c>
      <c r="P12" s="274"/>
      <c r="Q12" s="86"/>
    </row>
    <row r="13" spans="1:17" ht="15.75" x14ac:dyDescent="0.2">
      <c r="A13" s="79" t="s">
        <v>35</v>
      </c>
      <c r="B13" s="67"/>
      <c r="C13" s="85"/>
      <c r="D13" s="1467">
        <f>'Input Data'!$D$16</f>
        <v>0</v>
      </c>
      <c r="E13" s="1467"/>
      <c r="F13" s="1467"/>
      <c r="G13" s="1467"/>
      <c r="H13" s="1467"/>
      <c r="I13" s="1467"/>
      <c r="J13" s="1468"/>
      <c r="K13" s="217"/>
      <c r="L13" s="205" t="s">
        <v>159</v>
      </c>
      <c r="M13" s="80"/>
      <c r="N13" s="217"/>
      <c r="O13" s="1459">
        <f>'Input Data'!D19</f>
        <v>0</v>
      </c>
      <c r="P13" s="1427"/>
      <c r="Q13" s="218"/>
    </row>
    <row r="14" spans="1:17" x14ac:dyDescent="0.2">
      <c r="A14" s="79" t="s">
        <v>36</v>
      </c>
      <c r="B14" s="67"/>
      <c r="C14" s="217"/>
      <c r="D14" s="1471">
        <f>'Input Data'!D17</f>
        <v>2003</v>
      </c>
      <c r="E14" s="1472"/>
      <c r="F14" s="1472"/>
      <c r="G14" s="1472"/>
      <c r="H14" s="1472"/>
      <c r="I14" s="1472"/>
      <c r="J14" s="1472"/>
      <c r="K14" s="164"/>
      <c r="L14" s="84" t="s">
        <v>23</v>
      </c>
      <c r="M14" s="67"/>
      <c r="N14" s="77"/>
      <c r="O14" s="88">
        <f>'Input Data'!$D$22</f>
        <v>0</v>
      </c>
      <c r="P14" s="77"/>
      <c r="Q14" s="89"/>
    </row>
    <row r="15" spans="1:17" ht="16.5" thickBot="1" x14ac:dyDescent="0.25">
      <c r="A15" s="81" t="s">
        <v>135</v>
      </c>
      <c r="B15" s="68"/>
      <c r="C15" s="217"/>
      <c r="D15" s="90" t="str">
        <f>IF('Input Data'!$C$8="B", "USE OTHER INVOICE","ENGINEERING PROJECT")</f>
        <v>ENGINEERING PROJECT</v>
      </c>
      <c r="E15" s="82"/>
      <c r="F15" s="82"/>
      <c r="G15" s="82"/>
      <c r="H15" s="82"/>
      <c r="I15" s="91"/>
      <c r="J15" s="91"/>
      <c r="K15" s="82"/>
      <c r="L15" s="92" t="s">
        <v>130</v>
      </c>
      <c r="M15" s="68"/>
      <c r="N15" s="93"/>
      <c r="O15" s="94">
        <f>'Input Data'!D6</f>
        <v>0</v>
      </c>
      <c r="P15" s="95"/>
      <c r="Q15" s="96"/>
    </row>
    <row r="16" spans="1:17" ht="24.75" customHeight="1" thickTop="1" x14ac:dyDescent="0.2">
      <c r="A16" s="1460" t="s">
        <v>329</v>
      </c>
      <c r="B16" s="1461"/>
      <c r="C16" s="1461"/>
      <c r="D16" s="1461"/>
      <c r="E16" s="1461"/>
      <c r="F16" s="1461"/>
      <c r="G16" s="1461"/>
      <c r="H16" s="1461"/>
      <c r="I16" s="1461"/>
      <c r="J16" s="275"/>
      <c r="K16" s="523">
        <f>IF('Input Data'!$F$30=1,80%*'Input Data'!$H$40,'Input Data'!$H$40)</f>
        <v>0</v>
      </c>
      <c r="L16" s="1456" t="s">
        <v>156</v>
      </c>
      <c r="M16" s="1457"/>
      <c r="N16" s="1457"/>
      <c r="O16" s="1457"/>
      <c r="P16" s="1458"/>
      <c r="Q16" s="849">
        <f>IF('Input Data'!$F$30=1,80%*'Input Data'!$H$36,'Input Data'!$H$36)</f>
        <v>0</v>
      </c>
    </row>
    <row r="17" spans="1:18" ht="23.25" customHeight="1" thickBot="1" x14ac:dyDescent="0.25">
      <c r="A17" s="1441" t="s">
        <v>330</v>
      </c>
      <c r="B17" s="1442"/>
      <c r="C17" s="1442"/>
      <c r="D17" s="1442"/>
      <c r="E17" s="1442"/>
      <c r="F17" s="1442"/>
      <c r="G17" s="1442"/>
      <c r="H17" s="1442"/>
      <c r="I17" s="1442"/>
      <c r="J17" s="40"/>
      <c r="K17" s="524">
        <f>IF('Input Data'!$F$30=1,80%*'Input Data'!$H$41,'Input Data'!$H$41)</f>
        <v>0</v>
      </c>
      <c r="L17" s="1436" t="s">
        <v>157</v>
      </c>
      <c r="M17" s="1437"/>
      <c r="N17" s="1437"/>
      <c r="O17" s="1437"/>
      <c r="P17" s="1438"/>
      <c r="Q17" s="850">
        <f>IF('Input Data'!E26="y",IF('Input Data'!$F$30=1,80%*'Input Data'!$H$38,'Input Data'!$H$38),0)</f>
        <v>0</v>
      </c>
    </row>
    <row r="18" spans="1:18" ht="18.75" thickTop="1" x14ac:dyDescent="0.2">
      <c r="A18" s="97" t="s">
        <v>179</v>
      </c>
      <c r="B18" s="98"/>
      <c r="C18" s="98"/>
      <c r="D18" s="98"/>
      <c r="E18" s="98"/>
      <c r="F18" s="98"/>
      <c r="G18" s="98"/>
      <c r="H18" s="98"/>
      <c r="I18" s="98"/>
      <c r="J18" s="98"/>
      <c r="K18" s="98"/>
      <c r="L18" s="98"/>
      <c r="M18" s="98"/>
      <c r="N18" s="98"/>
      <c r="O18" s="98"/>
      <c r="P18" s="98"/>
      <c r="Q18" s="851"/>
    </row>
    <row r="19" spans="1:18" ht="18" x14ac:dyDescent="0.2">
      <c r="A19" s="45" t="s">
        <v>243</v>
      </c>
      <c r="B19" s="46"/>
      <c r="C19" s="47"/>
      <c r="D19" s="48"/>
      <c r="E19" s="48"/>
      <c r="F19" s="48"/>
      <c r="G19" s="48"/>
      <c r="H19" s="48"/>
      <c r="I19" s="49"/>
      <c r="J19" s="50"/>
      <c r="K19" s="51">
        <f>IF('Input Data'!$C$8="e",IF('Input Data'!$C$17=1,VLOOKUP($Q$16,SCALE_2003E1,3)),0)</f>
        <v>0</v>
      </c>
      <c r="L19" s="52" t="s">
        <v>131</v>
      </c>
      <c r="M19" s="53">
        <f>IF('Input Data'!$C$8="e",IF('Input Data'!$C$17=1,VLOOKUP($Q$16,SCALE_2003E1,4)),0)</f>
        <v>0.125</v>
      </c>
      <c r="N19" s="54" t="s">
        <v>1</v>
      </c>
      <c r="O19" s="51">
        <f>IF('Input Data'!$C$8="e",($Q$16-VLOOKUP($Q$16,SCALE_2003E1,1)),0)</f>
        <v>0</v>
      </c>
      <c r="P19" s="56" t="s">
        <v>3</v>
      </c>
      <c r="Q19" s="852">
        <f>IF($Q$16&gt;'Input Data'!$H$28,(K19+M19*O19),0)</f>
        <v>0</v>
      </c>
    </row>
    <row r="20" spans="1:18" ht="8.25" customHeight="1" x14ac:dyDescent="0.2">
      <c r="A20" s="209"/>
      <c r="B20" s="46"/>
      <c r="C20" s="47"/>
      <c r="D20" s="57"/>
      <c r="E20" s="57"/>
      <c r="F20" s="57"/>
      <c r="G20" s="57"/>
      <c r="H20" s="57"/>
      <c r="I20" s="47"/>
      <c r="J20" s="47"/>
      <c r="K20" s="58"/>
      <c r="L20" s="59"/>
      <c r="M20" s="60"/>
      <c r="N20" s="54"/>
      <c r="O20" s="51"/>
      <c r="P20" s="51"/>
      <c r="Q20" s="853"/>
    </row>
    <row r="21" spans="1:18" ht="29.25" customHeight="1" x14ac:dyDescent="0.2">
      <c r="A21" s="1425" t="s">
        <v>242</v>
      </c>
      <c r="B21" s="1443"/>
      <c r="C21" s="1443"/>
      <c r="D21" s="1443"/>
      <c r="E21" s="276"/>
      <c r="F21" s="276"/>
      <c r="G21" s="276"/>
      <c r="H21" s="276"/>
      <c r="I21" s="61"/>
      <c r="J21" s="62"/>
      <c r="K21" s="51">
        <f>IF('Input Data'!$C$8="e",VLOOKUP($K$16,SCALE_2003E2,3))</f>
        <v>0</v>
      </c>
      <c r="L21" s="63" t="s">
        <v>131</v>
      </c>
      <c r="M21" s="53">
        <f>IF('Input Data'!$C$8="e",VLOOKUP($K$16,SCALE_2003E2,4),0)</f>
        <v>0.05</v>
      </c>
      <c r="N21" s="54" t="s">
        <v>28</v>
      </c>
      <c r="O21" s="51">
        <f>IF('Input Data'!$C$8="e",($K$16-VLOOKUP($K$16,SCALE_2003E2,1)),0)</f>
        <v>0</v>
      </c>
      <c r="P21" s="56" t="s">
        <v>3</v>
      </c>
      <c r="Q21" s="852">
        <f>(K21+M21*O21)</f>
        <v>0</v>
      </c>
    </row>
    <row r="22" spans="1:18" ht="15" customHeight="1" x14ac:dyDescent="0.2">
      <c r="A22" s="38"/>
      <c r="B22" s="276"/>
      <c r="C22" s="276"/>
      <c r="D22" s="276"/>
      <c r="E22" s="276"/>
      <c r="F22" s="276"/>
      <c r="G22" s="276"/>
      <c r="H22" s="276"/>
      <c r="I22" s="61"/>
      <c r="J22" s="62"/>
      <c r="K22" s="51"/>
      <c r="L22" s="63"/>
      <c r="M22" s="53"/>
      <c r="N22" s="54"/>
      <c r="O22" s="55"/>
      <c r="P22" s="56"/>
      <c r="Q22" s="852"/>
    </row>
    <row r="23" spans="1:18" ht="25.5" customHeight="1" x14ac:dyDescent="0.2">
      <c r="A23" s="64" t="s">
        <v>241</v>
      </c>
      <c r="B23" s="276"/>
      <c r="C23" s="276"/>
      <c r="D23" s="276"/>
      <c r="E23" s="276"/>
      <c r="F23" s="276"/>
      <c r="G23" s="276"/>
      <c r="H23" s="276"/>
      <c r="I23" s="61"/>
      <c r="J23" s="62"/>
      <c r="K23" s="51">
        <f>IF('Input Data'!$C$8="e",VLOOKUP($K$17,SCALE_2003E3,3),0)</f>
        <v>0</v>
      </c>
      <c r="L23" s="63" t="s">
        <v>131</v>
      </c>
      <c r="M23" s="53">
        <f>IF('Input Data'!$C$8="e",VLOOKUP($K$17,SCALE_2003E3,4),0)</f>
        <v>2.5000000000000001E-2</v>
      </c>
      <c r="N23" s="54" t="s">
        <v>28</v>
      </c>
      <c r="O23" s="55">
        <f>IF('Input Data'!$C$8="e",($K$17-VLOOKUP($K$17,SCALE_2003E3,1)),0)</f>
        <v>0</v>
      </c>
      <c r="P23" s="56" t="s">
        <v>3</v>
      </c>
      <c r="Q23" s="852">
        <f>K23+M23*O23</f>
        <v>0</v>
      </c>
    </row>
    <row r="24" spans="1:18" ht="15" customHeight="1" x14ac:dyDescent="0.2">
      <c r="A24" s="38"/>
      <c r="B24" s="276"/>
      <c r="C24" s="276"/>
      <c r="D24" s="276"/>
      <c r="E24" s="276"/>
      <c r="F24" s="276"/>
      <c r="G24" s="276"/>
      <c r="H24" s="276"/>
      <c r="I24" s="61"/>
      <c r="J24" s="62"/>
      <c r="K24" s="51"/>
      <c r="L24" s="63"/>
      <c r="M24" s="217"/>
      <c r="N24" s="65" t="s">
        <v>163</v>
      </c>
      <c r="O24" s="55"/>
      <c r="P24" s="56"/>
      <c r="Q24" s="854">
        <f>SUM(Q19:Q23)</f>
        <v>0</v>
      </c>
      <c r="R24" s="897"/>
    </row>
    <row r="25" spans="1:18" ht="7.5" customHeight="1" thickBot="1" x14ac:dyDescent="0.25">
      <c r="A25" s="99"/>
      <c r="B25" s="100"/>
      <c r="C25" s="101"/>
      <c r="D25" s="102"/>
      <c r="E25" s="102"/>
      <c r="F25" s="102"/>
      <c r="G25" s="102"/>
      <c r="H25" s="102"/>
      <c r="I25" s="101"/>
      <c r="J25" s="101"/>
      <c r="K25" s="103"/>
      <c r="L25" s="104"/>
      <c r="M25" s="105"/>
      <c r="N25" s="106"/>
      <c r="O25" s="104"/>
      <c r="P25" s="104"/>
      <c r="Q25" s="855"/>
    </row>
    <row r="26" spans="1:18" ht="7.5" customHeight="1" thickTop="1" x14ac:dyDescent="0.2">
      <c r="A26" s="165"/>
      <c r="B26" s="46"/>
      <c r="C26" s="47"/>
      <c r="D26" s="57"/>
      <c r="E26" s="57"/>
      <c r="F26" s="57"/>
      <c r="G26" s="57"/>
      <c r="H26" s="57"/>
      <c r="I26" s="47"/>
      <c r="J26" s="47"/>
      <c r="K26" s="58"/>
      <c r="L26" s="51"/>
      <c r="M26" s="60"/>
      <c r="N26" s="54"/>
      <c r="O26" s="51"/>
      <c r="P26" s="51"/>
      <c r="Q26" s="852"/>
    </row>
    <row r="27" spans="1:18" ht="21" customHeight="1" x14ac:dyDescent="0.2">
      <c r="A27" s="132" t="s">
        <v>234</v>
      </c>
      <c r="B27" s="46"/>
      <c r="C27" s="47"/>
      <c r="D27" s="57"/>
      <c r="E27" s="57"/>
      <c r="F27" s="57"/>
      <c r="G27" s="57"/>
      <c r="H27" s="57"/>
      <c r="I27" s="47"/>
      <c r="J27" s="47"/>
      <c r="K27" s="58"/>
      <c r="L27" s="51"/>
      <c r="M27" s="60"/>
      <c r="N27" s="54"/>
      <c r="O27" s="51"/>
      <c r="P27" s="51"/>
      <c r="Q27" s="852"/>
    </row>
    <row r="28" spans="1:18" x14ac:dyDescent="0.2">
      <c r="A28" s="1434" t="s">
        <v>252</v>
      </c>
      <c r="B28" s="1320"/>
      <c r="C28" s="1320"/>
      <c r="D28" s="46"/>
      <c r="E28" s="46"/>
      <c r="F28" s="46"/>
      <c r="G28" s="46"/>
      <c r="H28" s="46"/>
      <c r="I28" s="217"/>
      <c r="J28" s="48"/>
      <c r="K28" s="847">
        <f>IF('Input Data'!$E$23=1,Scales!$K$4,IF('Input Data'!$E$23=2,Scales!$K$5,IF('Input Data'!$E$23=3,Scales!$K$6,0.75)))</f>
        <v>0.2</v>
      </c>
      <c r="L28" s="56" t="s">
        <v>2</v>
      </c>
      <c r="M28" s="51">
        <f>'Input Data'!$H$31</f>
        <v>0</v>
      </c>
      <c r="N28" s="54" t="s">
        <v>28</v>
      </c>
      <c r="O28" s="51">
        <f>Q19</f>
        <v>0</v>
      </c>
      <c r="P28" s="58"/>
      <c r="Q28" s="853">
        <f>IF(M28&gt;0,IF('Input Data'!D25="Y",0,K28*M28/M29*O28),0)</f>
        <v>0</v>
      </c>
    </row>
    <row r="29" spans="1:18" x14ac:dyDescent="0.2">
      <c r="A29" s="1435"/>
      <c r="B29" s="1320"/>
      <c r="C29" s="1320"/>
      <c r="D29" s="46"/>
      <c r="E29" s="46"/>
      <c r="F29" s="46"/>
      <c r="G29" s="46"/>
      <c r="H29" s="46"/>
      <c r="I29" s="107"/>
      <c r="J29" s="57"/>
      <c r="K29" s="847"/>
      <c r="L29" s="51"/>
      <c r="M29" s="525">
        <f>'Input Data'!H36</f>
        <v>0</v>
      </c>
      <c r="N29" s="54"/>
      <c r="O29" s="51"/>
      <c r="P29" s="58"/>
      <c r="Q29" s="853"/>
    </row>
    <row r="30" spans="1:18" ht="8.25" customHeight="1" x14ac:dyDescent="0.2">
      <c r="A30" s="108"/>
      <c r="B30" s="109"/>
      <c r="C30" s="46"/>
      <c r="D30" s="46"/>
      <c r="E30" s="46"/>
      <c r="F30" s="46"/>
      <c r="G30" s="46"/>
      <c r="H30" s="46"/>
      <c r="I30" s="110"/>
      <c r="J30" s="62"/>
      <c r="K30" s="848"/>
      <c r="L30" s="112"/>
      <c r="M30" s="112"/>
      <c r="N30" s="113"/>
      <c r="O30" s="112"/>
      <c r="P30" s="112"/>
      <c r="Q30" s="856"/>
    </row>
    <row r="31" spans="1:18" ht="16.5" customHeight="1" x14ac:dyDescent="0.2">
      <c r="A31" s="1425" t="s">
        <v>232</v>
      </c>
      <c r="B31" s="1319"/>
      <c r="C31" s="1426"/>
      <c r="D31" s="1320"/>
      <c r="E31" s="1427"/>
      <c r="F31" s="277"/>
      <c r="G31" s="277"/>
      <c r="H31" s="277"/>
      <c r="I31" s="110">
        <f>IF('Input Data'!$H$32&gt;0,1.25,0)</f>
        <v>0</v>
      </c>
      <c r="J31" s="48" t="s">
        <v>1</v>
      </c>
      <c r="K31" s="847">
        <f>IF('Input Data'!$E$23=1,Scales!$K$4,IF('Input Data'!$E$23=2,Scales!$K$5,IF('Input Data'!$E$23=3,Scales!$K$6,0.75)))</f>
        <v>0.2</v>
      </c>
      <c r="L31" s="56" t="s">
        <v>2</v>
      </c>
      <c r="M31" s="51">
        <f>'Input Data'!$H$32</f>
        <v>0</v>
      </c>
      <c r="N31" s="54" t="s">
        <v>28</v>
      </c>
      <c r="O31" s="51">
        <f>Q19</f>
        <v>0</v>
      </c>
      <c r="P31" s="51"/>
      <c r="Q31" s="853">
        <f>IF(M31&gt;0,IF('Input Data'!D25="Y",0,I31*K31*M31/M32*O31),0)</f>
        <v>0</v>
      </c>
    </row>
    <row r="32" spans="1:18" ht="12.75" customHeight="1" x14ac:dyDescent="0.2">
      <c r="A32" s="1428"/>
      <c r="B32" s="1427"/>
      <c r="C32" s="1427"/>
      <c r="D32" s="1427"/>
      <c r="E32" s="1427"/>
      <c r="F32" s="46"/>
      <c r="G32" s="46"/>
      <c r="H32" s="46"/>
      <c r="I32" s="110"/>
      <c r="J32" s="62"/>
      <c r="K32" s="848"/>
      <c r="L32" s="112"/>
      <c r="M32" s="526">
        <f>'Input Data'!H36</f>
        <v>0</v>
      </c>
      <c r="N32" s="113"/>
      <c r="O32" s="112"/>
      <c r="P32" s="112"/>
      <c r="Q32" s="856"/>
    </row>
    <row r="33" spans="1:17" ht="7.5" customHeight="1" x14ac:dyDescent="0.2">
      <c r="A33" s="114"/>
      <c r="B33" s="109"/>
      <c r="C33" s="46"/>
      <c r="D33" s="46"/>
      <c r="E33" s="46"/>
      <c r="F33" s="46"/>
      <c r="G33" s="46"/>
      <c r="H33" s="46"/>
      <c r="I33" s="110"/>
      <c r="J33" s="62"/>
      <c r="K33" s="847"/>
      <c r="L33" s="56"/>
      <c r="M33" s="115"/>
      <c r="N33" s="113"/>
      <c r="O33" s="115"/>
      <c r="P33" s="112"/>
      <c r="Q33" s="856"/>
    </row>
    <row r="34" spans="1:17" ht="18" customHeight="1" x14ac:dyDescent="0.2">
      <c r="A34" s="1425" t="s">
        <v>238</v>
      </c>
      <c r="B34" s="1319"/>
      <c r="C34" s="1426"/>
      <c r="D34" s="1320"/>
      <c r="E34" s="1427"/>
      <c r="F34" s="277"/>
      <c r="G34" s="277"/>
      <c r="H34" s="277"/>
      <c r="I34" s="116">
        <f>IF('Input Data'!$H$33&gt;0,1,0)</f>
        <v>0</v>
      </c>
      <c r="J34" s="48" t="s">
        <v>1</v>
      </c>
      <c r="K34" s="847">
        <f>IF('Input Data'!$E$23=1,Scales!$K$4,IF('Input Data'!$E$23=2,Scales!$K$5,IF('Input Data'!$E$23=3,Scales!$K$6,0.75)))</f>
        <v>0.2</v>
      </c>
      <c r="L34" s="56" t="s">
        <v>2</v>
      </c>
      <c r="M34" s="51">
        <f>'Input Data'!$H$33</f>
        <v>0</v>
      </c>
      <c r="N34" s="54" t="s">
        <v>28</v>
      </c>
      <c r="O34" s="51">
        <f>Q19</f>
        <v>0</v>
      </c>
      <c r="P34" s="51"/>
      <c r="Q34" s="853">
        <f>IF(M34&gt;0,IF('Input Data'!D25="Y",0,I34*K34*M34/M35*O34),0)</f>
        <v>0</v>
      </c>
    </row>
    <row r="35" spans="1:17" ht="23.25" customHeight="1" x14ac:dyDescent="0.2">
      <c r="A35" s="1428"/>
      <c r="B35" s="1427"/>
      <c r="C35" s="1427"/>
      <c r="D35" s="1427"/>
      <c r="E35" s="1427"/>
      <c r="F35" s="46"/>
      <c r="G35" s="46"/>
      <c r="H35" s="46"/>
      <c r="I35" s="110"/>
      <c r="J35" s="62"/>
      <c r="K35" s="847"/>
      <c r="L35" s="56"/>
      <c r="M35" s="527">
        <f>'Input Data'!H36</f>
        <v>0</v>
      </c>
      <c r="N35" s="113"/>
      <c r="O35" s="115"/>
      <c r="P35" s="112"/>
      <c r="Q35" s="856"/>
    </row>
    <row r="36" spans="1:17" ht="9.75" customHeight="1" x14ac:dyDescent="0.2">
      <c r="A36" s="108"/>
      <c r="B36" s="109"/>
      <c r="C36" s="46"/>
      <c r="D36" s="46"/>
      <c r="E36" s="46"/>
      <c r="F36" s="46"/>
      <c r="G36" s="46"/>
      <c r="H36" s="46"/>
      <c r="I36" s="110"/>
      <c r="J36" s="62"/>
      <c r="K36" s="848"/>
      <c r="L36" s="112"/>
      <c r="M36" s="112"/>
      <c r="N36" s="113"/>
      <c r="O36" s="112"/>
      <c r="P36" s="112"/>
      <c r="Q36" s="856"/>
    </row>
    <row r="37" spans="1:17" ht="20.25" customHeight="1" x14ac:dyDescent="0.2">
      <c r="A37" s="1318" t="s">
        <v>239</v>
      </c>
      <c r="B37" s="1429"/>
      <c r="C37" s="1429"/>
      <c r="D37" s="1429"/>
      <c r="E37" s="1430"/>
      <c r="F37" s="278"/>
      <c r="G37" s="110">
        <f>IF('Input Data'!$H$34&gt;0,1,0)</f>
        <v>0</v>
      </c>
      <c r="H37" s="48" t="s">
        <v>1</v>
      </c>
      <c r="I37" s="110">
        <f>IF('Input Data'!$H$34&gt;0,1.25,0)</f>
        <v>0</v>
      </c>
      <c r="J37" s="48" t="s">
        <v>1</v>
      </c>
      <c r="K37" s="847">
        <f>IF('Input Data'!$E$23=1,Scales!$K$4,IF('Input Data'!$E$23=2,Scales!$K$5,IF('Input Data'!$E$23=3,Scales!$K$6,0.75)))</f>
        <v>0.2</v>
      </c>
      <c r="L37" s="56" t="s">
        <v>2</v>
      </c>
      <c r="M37" s="51">
        <f>'Input Data'!$H$34</f>
        <v>0</v>
      </c>
      <c r="N37" s="54" t="s">
        <v>28</v>
      </c>
      <c r="O37" s="112">
        <f>Q19</f>
        <v>0</v>
      </c>
      <c r="P37" s="112"/>
      <c r="Q37" s="856">
        <f>IF(M37&gt;0,IF('Input Data'!D25="Y",0,G37*I37*K37*M37/M38*O37),0)</f>
        <v>0</v>
      </c>
    </row>
    <row r="38" spans="1:17" ht="21.75" customHeight="1" x14ac:dyDescent="0.2">
      <c r="A38" s="1431"/>
      <c r="B38" s="1430"/>
      <c r="C38" s="1430"/>
      <c r="D38" s="1430"/>
      <c r="E38" s="1430"/>
      <c r="F38" s="278"/>
      <c r="G38" s="278"/>
      <c r="H38" s="278"/>
      <c r="I38" s="110"/>
      <c r="J38" s="62"/>
      <c r="K38" s="61"/>
      <c r="L38" s="112"/>
      <c r="M38" s="526">
        <f>'Input Data'!H36</f>
        <v>0</v>
      </c>
      <c r="N38" s="113"/>
      <c r="O38" s="112"/>
      <c r="P38" s="112"/>
      <c r="Q38" s="856"/>
    </row>
    <row r="39" spans="1:17" ht="21.75" customHeight="1" x14ac:dyDescent="0.2">
      <c r="A39" s="279"/>
      <c r="B39" s="528" t="s">
        <v>331</v>
      </c>
      <c r="C39" s="217"/>
      <c r="D39" s="217"/>
      <c r="E39" s="273"/>
      <c r="F39" s="273"/>
      <c r="G39" s="273"/>
      <c r="H39" s="273"/>
      <c r="I39" s="263"/>
      <c r="J39" s="264"/>
      <c r="K39" s="265"/>
      <c r="L39" s="266"/>
      <c r="M39" s="266"/>
      <c r="N39" s="267"/>
      <c r="O39" s="266"/>
      <c r="P39" s="266"/>
      <c r="Q39" s="857">
        <f>IF(Q16=0,0,SUM(Q28:Q38))</f>
        <v>0</v>
      </c>
    </row>
    <row r="40" spans="1:17" ht="8.25" customHeight="1" thickBot="1" x14ac:dyDescent="0.25">
      <c r="A40" s="39"/>
      <c r="B40" s="281"/>
      <c r="C40" s="281"/>
      <c r="D40" s="281"/>
      <c r="E40" s="281"/>
      <c r="F40" s="281"/>
      <c r="G40" s="281"/>
      <c r="H40" s="281"/>
      <c r="I40" s="117"/>
      <c r="J40" s="118"/>
      <c r="K40" s="119"/>
      <c r="L40" s="120"/>
      <c r="M40" s="120"/>
      <c r="N40" s="121"/>
      <c r="O40" s="120"/>
      <c r="P40" s="120"/>
      <c r="Q40" s="858"/>
    </row>
    <row r="41" spans="1:17" ht="19.5" customHeight="1" x14ac:dyDescent="0.2">
      <c r="A41" s="1452"/>
      <c r="B41" s="1453"/>
      <c r="C41" s="1453"/>
      <c r="D41" s="1453"/>
      <c r="E41" s="1453"/>
      <c r="F41" s="1453"/>
      <c r="G41" s="1453"/>
      <c r="H41" s="1453"/>
      <c r="I41" s="1453"/>
      <c r="J41" s="1453"/>
      <c r="K41" s="1453"/>
      <c r="L41" s="1320"/>
      <c r="M41" s="1320"/>
      <c r="N41" s="54"/>
      <c r="O41" s="122"/>
      <c r="P41" s="56"/>
      <c r="Q41" s="859"/>
    </row>
    <row r="42" spans="1:17" ht="19.5" customHeight="1" x14ac:dyDescent="0.2">
      <c r="A42" s="1434" t="s">
        <v>165</v>
      </c>
      <c r="B42" s="1320"/>
      <c r="C42" s="1320"/>
      <c r="D42" s="46"/>
      <c r="E42" s="46"/>
      <c r="F42" s="46"/>
      <c r="G42" s="46"/>
      <c r="H42" s="46"/>
      <c r="I42" s="217"/>
      <c r="J42" s="48"/>
      <c r="K42" s="847">
        <f>IF('Input Data'!$E$23=1,Scales!$K$4,IF('Input Data'!$E$23=2,Scales!$K$5,IF('Input Data'!$E$23=3,Scales!$K$6,0.75)))</f>
        <v>0.2</v>
      </c>
      <c r="L42" s="56" t="s">
        <v>2</v>
      </c>
      <c r="M42" s="51">
        <f>'Input Data'!$H$40</f>
        <v>0</v>
      </c>
      <c r="N42" s="54" t="s">
        <v>28</v>
      </c>
      <c r="O42" s="51">
        <f>Q21</f>
        <v>0</v>
      </c>
      <c r="P42" s="58"/>
      <c r="Q42" s="853">
        <f>IF('Input Data'!D25="Y",0,IF(K16=0,0,K42*M42/M43*O42))</f>
        <v>0</v>
      </c>
    </row>
    <row r="43" spans="1:17" ht="15" customHeight="1" x14ac:dyDescent="0.2">
      <c r="A43" s="1435"/>
      <c r="B43" s="1320"/>
      <c r="C43" s="1320"/>
      <c r="D43" s="46"/>
      <c r="E43" s="46"/>
      <c r="F43" s="46"/>
      <c r="G43" s="46"/>
      <c r="H43" s="46"/>
      <c r="I43" s="217"/>
      <c r="J43" s="48"/>
      <c r="K43" s="847"/>
      <c r="L43" s="56"/>
      <c r="M43" s="525">
        <f>'Input Data'!$H$40</f>
        <v>0</v>
      </c>
      <c r="N43" s="54"/>
      <c r="O43" s="51"/>
      <c r="P43" s="58"/>
      <c r="Q43" s="853"/>
    </row>
    <row r="44" spans="1:17" x14ac:dyDescent="0.2">
      <c r="A44" s="124"/>
      <c r="B44" s="109"/>
      <c r="C44" s="46"/>
      <c r="D44" s="46"/>
      <c r="E44" s="46"/>
      <c r="F44" s="46"/>
      <c r="G44" s="46"/>
      <c r="H44" s="46"/>
      <c r="I44" s="110"/>
      <c r="J44" s="62"/>
      <c r="K44" s="848"/>
      <c r="L44" s="112"/>
      <c r="M44" s="51"/>
      <c r="N44" s="113"/>
      <c r="O44" s="112"/>
      <c r="P44" s="112"/>
      <c r="Q44" s="856"/>
    </row>
    <row r="45" spans="1:17" x14ac:dyDescent="0.2">
      <c r="A45" s="64" t="s">
        <v>166</v>
      </c>
      <c r="B45" s="46"/>
      <c r="C45" s="46"/>
      <c r="D45" s="46"/>
      <c r="E45" s="46"/>
      <c r="F45" s="46"/>
      <c r="G45" s="46"/>
      <c r="H45" s="46"/>
      <c r="I45" s="217"/>
      <c r="J45" s="48"/>
      <c r="K45" s="847">
        <f>IF('Input Data'!$E$23=1,Scales!$K$4,IF('Input Data'!$E$23=2,Scales!$K$5,IF('Input Data'!$E$23=3,Scales!$K$6,0.75)))</f>
        <v>0.2</v>
      </c>
      <c r="L45" s="56" t="s">
        <v>2</v>
      </c>
      <c r="M45" s="51">
        <f>'Input Data'!$H$41</f>
        <v>0</v>
      </c>
      <c r="N45" s="54" t="s">
        <v>28</v>
      </c>
      <c r="O45" s="51">
        <f>Q23</f>
        <v>0</v>
      </c>
      <c r="P45" s="58"/>
      <c r="Q45" s="853">
        <f>IF('Input Data'!D25="Y",0,IF(K17=0,0,K45*M45/M46*O45))</f>
        <v>0</v>
      </c>
    </row>
    <row r="46" spans="1:17" x14ac:dyDescent="0.2">
      <c r="A46" s="64"/>
      <c r="B46" s="46"/>
      <c r="C46" s="46"/>
      <c r="D46" s="46"/>
      <c r="E46" s="46"/>
      <c r="F46" s="46"/>
      <c r="G46" s="46"/>
      <c r="H46" s="46"/>
      <c r="I46" s="217"/>
      <c r="J46" s="48"/>
      <c r="K46" s="61"/>
      <c r="L46" s="56"/>
      <c r="M46" s="525">
        <f>'Input Data'!$H$41</f>
        <v>0</v>
      </c>
      <c r="N46" s="54"/>
      <c r="O46" s="51"/>
      <c r="P46" s="58"/>
      <c r="Q46" s="853"/>
    </row>
    <row r="47" spans="1:17" ht="21" customHeight="1" x14ac:dyDescent="0.2">
      <c r="A47" s="64"/>
      <c r="B47" s="217"/>
      <c r="C47" s="268" t="s">
        <v>235</v>
      </c>
      <c r="D47" s="217"/>
      <c r="E47" s="217"/>
      <c r="F47" s="46"/>
      <c r="G47" s="217"/>
      <c r="H47" s="46"/>
      <c r="I47" s="217"/>
      <c r="J47" s="48"/>
      <c r="K47" s="61"/>
      <c r="L47" s="56"/>
      <c r="M47" s="51"/>
      <c r="N47" s="54"/>
      <c r="O47" s="51"/>
      <c r="P47" s="58"/>
      <c r="Q47" s="854">
        <f>SUM(Q42:Q46)</f>
        <v>0</v>
      </c>
    </row>
    <row r="48" spans="1:17" ht="7.5" customHeight="1" thickBot="1" x14ac:dyDescent="0.25">
      <c r="A48" s="108"/>
      <c r="B48" s="109"/>
      <c r="C48" s="46"/>
      <c r="D48" s="46"/>
      <c r="E48" s="46"/>
      <c r="F48" s="46"/>
      <c r="G48" s="46"/>
      <c r="H48" s="46"/>
      <c r="I48" s="110"/>
      <c r="J48" s="62"/>
      <c r="K48" s="111"/>
      <c r="L48" s="112"/>
      <c r="M48" s="120"/>
      <c r="N48" s="113"/>
      <c r="O48" s="112"/>
      <c r="P48" s="112"/>
      <c r="Q48" s="856"/>
    </row>
    <row r="49" spans="1:17" ht="26.25" customHeight="1" x14ac:dyDescent="0.2">
      <c r="A49" s="529" t="s">
        <v>34</v>
      </c>
      <c r="B49" s="530"/>
      <c r="C49" s="531"/>
      <c r="D49" s="531"/>
      <c r="E49" s="531"/>
      <c r="F49" s="531"/>
      <c r="G49" s="531"/>
      <c r="H49" s="531"/>
      <c r="I49" s="547">
        <f>IF('Input Data'!$E$23=1,1,IF('Input Data'!$E$23&lt;4,'Input Data'!$D$24,1))</f>
        <v>1</v>
      </c>
      <c r="J49" s="988" t="s">
        <v>28</v>
      </c>
      <c r="K49" s="532">
        <f>IF('Input Data'!$E$26="y",0.01,0)</f>
        <v>0</v>
      </c>
      <c r="L49" s="533" t="s">
        <v>1</v>
      </c>
      <c r="M49" s="847">
        <f>IF('Input Data'!$E$23=1,Scales!$K$4,IF('Input Data'!$E$23=2,Scales!$K$5,IF('Input Data'!$E$23=3,Scales!$K$6,0.75)))</f>
        <v>0.2</v>
      </c>
      <c r="N49" s="533" t="s">
        <v>2</v>
      </c>
      <c r="O49" s="534">
        <f>$Q$17</f>
        <v>0</v>
      </c>
      <c r="P49" s="535" t="s">
        <v>3</v>
      </c>
      <c r="Q49" s="860">
        <f>IF('Input Data'!D25="Y",0,IF('Input Data'!E26="n",0,(I49*K49*M49*O49)))</f>
        <v>0</v>
      </c>
    </row>
    <row r="50" spans="1:17" ht="6.75" customHeight="1" thickBot="1" x14ac:dyDescent="0.25">
      <c r="A50" s="137"/>
      <c r="B50" s="135"/>
      <c r="C50" s="75"/>
      <c r="D50" s="75"/>
      <c r="E50" s="75"/>
      <c r="F50" s="75"/>
      <c r="G50" s="75"/>
      <c r="H50" s="75"/>
      <c r="I50" s="75"/>
      <c r="J50" s="75"/>
      <c r="K50" s="119"/>
      <c r="L50" s="171"/>
      <c r="M50" s="172"/>
      <c r="N50" s="171"/>
      <c r="O50" s="120"/>
      <c r="P50" s="173"/>
      <c r="Q50" s="858"/>
    </row>
    <row r="51" spans="1:17" ht="23.25" customHeight="1" thickBot="1" x14ac:dyDescent="0.25">
      <c r="A51" s="114"/>
      <c r="B51" s="217"/>
      <c r="C51" s="536" t="s">
        <v>253</v>
      </c>
      <c r="D51" s="537"/>
      <c r="E51" s="537"/>
      <c r="F51" s="537"/>
      <c r="G51" s="537"/>
      <c r="H51" s="537"/>
      <c r="I51" s="538"/>
      <c r="J51" s="215"/>
      <c r="K51" s="539"/>
      <c r="L51" s="540"/>
      <c r="M51" s="539"/>
      <c r="N51" s="541"/>
      <c r="O51" s="539"/>
      <c r="P51" s="184"/>
      <c r="Q51" s="861">
        <f>'Invoice WTW'!Q32</f>
        <v>0</v>
      </c>
    </row>
    <row r="52" spans="1:17" ht="27" customHeight="1" thickBot="1" x14ac:dyDescent="0.25">
      <c r="A52" s="542"/>
      <c r="B52" s="1454" t="s">
        <v>280</v>
      </c>
      <c r="C52" s="1455"/>
      <c r="D52" s="1455"/>
      <c r="E52" s="1455"/>
      <c r="F52" s="1455"/>
      <c r="G52" s="1455"/>
      <c r="H52" s="1455"/>
      <c r="I52" s="1455"/>
      <c r="J52" s="1455"/>
      <c r="K52" s="1455"/>
      <c r="L52" s="1455"/>
      <c r="M52" s="1455"/>
      <c r="N52" s="1455"/>
      <c r="O52" s="1455"/>
      <c r="P52" s="543" t="str">
        <f>IF('Input Data'!F30=1,"(80%)","")</f>
        <v>(80%)</v>
      </c>
      <c r="Q52" s="862">
        <f>Q39+Q47+Q49+Q51</f>
        <v>0</v>
      </c>
    </row>
    <row r="53" spans="1:17" ht="16.149999999999999" customHeight="1" thickTop="1" x14ac:dyDescent="0.2">
      <c r="A53" s="132" t="s">
        <v>180</v>
      </c>
      <c r="B53" s="109"/>
      <c r="C53" s="109"/>
      <c r="D53" s="109"/>
      <c r="E53" s="109"/>
      <c r="F53" s="109"/>
      <c r="G53" s="109"/>
      <c r="H53" s="109"/>
      <c r="I53" s="109"/>
      <c r="J53" s="109"/>
      <c r="K53" s="109"/>
      <c r="L53" s="109"/>
      <c r="M53" s="109"/>
      <c r="N53" s="62"/>
      <c r="O53" s="133"/>
      <c r="P53" s="109"/>
      <c r="Q53" s="856"/>
    </row>
    <row r="54" spans="1:17" x14ac:dyDescent="0.2">
      <c r="A54" s="1434" t="s">
        <v>254</v>
      </c>
      <c r="B54" s="1320"/>
      <c r="C54" s="1320"/>
      <c r="D54" s="48"/>
      <c r="E54" s="48"/>
      <c r="F54" s="48"/>
      <c r="G54" s="48"/>
      <c r="H54" s="48"/>
      <c r="I54" s="46"/>
      <c r="J54" s="46"/>
      <c r="K54" s="61">
        <f>IF('Input Data'!$E$23&lt;4,0,IF('Input Data'!$E$23=4,0.2,IF('Input Data'!$E$23=5,0.25)))</f>
        <v>0</v>
      </c>
      <c r="L54" s="50" t="s">
        <v>2</v>
      </c>
      <c r="M54" s="134">
        <f>IF('Input Data'!$E$23&gt;3,'Input Data'!$H$44,0)</f>
        <v>0</v>
      </c>
      <c r="N54" s="54" t="s">
        <v>28</v>
      </c>
      <c r="O54" s="134">
        <f>IF('Input Data'!$E$23&lt;4,0,$Q$19)</f>
        <v>0</v>
      </c>
      <c r="P54" s="51"/>
      <c r="Q54" s="853">
        <f>IF('Input Data'!$E$23&lt;4,0,K54*M54/M55*O54)</f>
        <v>0</v>
      </c>
    </row>
    <row r="55" spans="1:17" x14ac:dyDescent="0.2">
      <c r="A55" s="1435"/>
      <c r="B55" s="1320"/>
      <c r="C55" s="1320"/>
      <c r="D55" s="57"/>
      <c r="E55" s="57"/>
      <c r="F55" s="57"/>
      <c r="G55" s="57"/>
      <c r="H55" s="57"/>
      <c r="I55" s="46"/>
      <c r="J55" s="46"/>
      <c r="K55" s="61"/>
      <c r="L55" s="47"/>
      <c r="M55" s="544">
        <f>IF('Input Data'!$E$23&lt;4,0,'Input Data'!H36)</f>
        <v>0</v>
      </c>
      <c r="N55" s="54"/>
      <c r="O55" s="51"/>
      <c r="P55" s="51"/>
      <c r="Q55" s="853"/>
    </row>
    <row r="56" spans="1:17" ht="9" customHeight="1" x14ac:dyDescent="0.2">
      <c r="A56" s="64"/>
      <c r="B56" s="46"/>
      <c r="C56" s="47"/>
      <c r="D56" s="57"/>
      <c r="E56" s="57"/>
      <c r="F56" s="57"/>
      <c r="G56" s="57"/>
      <c r="H56" s="57"/>
      <c r="I56" s="46"/>
      <c r="J56" s="46"/>
      <c r="K56" s="61"/>
      <c r="L56" s="47"/>
      <c r="M56" s="58"/>
      <c r="N56" s="54"/>
      <c r="O56" s="51"/>
      <c r="P56" s="51"/>
      <c r="Q56" s="853"/>
    </row>
    <row r="57" spans="1:17" ht="16.5" customHeight="1" x14ac:dyDescent="0.2">
      <c r="A57" s="1425" t="s">
        <v>232</v>
      </c>
      <c r="B57" s="1319"/>
      <c r="C57" s="1426"/>
      <c r="D57" s="1427"/>
      <c r="E57" s="48"/>
      <c r="F57" s="48"/>
      <c r="G57" s="48"/>
      <c r="H57" s="48"/>
      <c r="I57" s="116">
        <f>IF('Input Data'!H45&gt;0,1.25,0)</f>
        <v>0</v>
      </c>
      <c r="J57" s="57" t="s">
        <v>28</v>
      </c>
      <c r="K57" s="61">
        <f>IF('Input Data'!$E$23&lt;4,0,IF('Input Data'!$E$23=4,0.2,IF('Input Data'!$E$23=5,0.25)))</f>
        <v>0</v>
      </c>
      <c r="L57" s="50" t="s">
        <v>2</v>
      </c>
      <c r="M57" s="134">
        <f>IF('Input Data'!$E$23&gt;3,'Input Data'!$H$45,0)</f>
        <v>0</v>
      </c>
      <c r="N57" s="54" t="s">
        <v>28</v>
      </c>
      <c r="O57" s="134">
        <f>IF('Input Data'!$E$23&lt;4,0,$Q$19)</f>
        <v>0</v>
      </c>
      <c r="P57" s="56"/>
      <c r="Q57" s="853">
        <f>IF('Input Data'!$E$23&lt;4,0,I57*K57*M57/M58*O57)</f>
        <v>0</v>
      </c>
    </row>
    <row r="58" spans="1:17" x14ac:dyDescent="0.2">
      <c r="A58" s="1435"/>
      <c r="B58" s="1320"/>
      <c r="C58" s="1320"/>
      <c r="D58" s="1427"/>
      <c r="E58" s="62"/>
      <c r="F58" s="62"/>
      <c r="G58" s="62"/>
      <c r="H58" s="62"/>
      <c r="I58" s="46"/>
      <c r="J58" s="46"/>
      <c r="K58" s="111"/>
      <c r="L58" s="109"/>
      <c r="M58" s="544">
        <f>IF('Input Data'!$E$23&lt;4,0,'Input Data'!H36)</f>
        <v>0</v>
      </c>
      <c r="N58" s="113"/>
      <c r="O58" s="112"/>
      <c r="P58" s="112"/>
      <c r="Q58" s="856"/>
    </row>
    <row r="59" spans="1:17" x14ac:dyDescent="0.2">
      <c r="A59" s="283"/>
      <c r="B59" s="277"/>
      <c r="C59" s="277"/>
      <c r="D59" s="217"/>
      <c r="E59" s="62"/>
      <c r="F59" s="62"/>
      <c r="G59" s="62"/>
      <c r="H59" s="62"/>
      <c r="I59" s="46"/>
      <c r="J59" s="46"/>
      <c r="K59" s="111"/>
      <c r="L59" s="109"/>
      <c r="M59" s="58"/>
      <c r="N59" s="113"/>
      <c r="O59" s="112"/>
      <c r="P59" s="112"/>
      <c r="Q59" s="856"/>
    </row>
    <row r="60" spans="1:17" x14ac:dyDescent="0.2">
      <c r="A60" s="1425" t="s">
        <v>238</v>
      </c>
      <c r="B60" s="1319"/>
      <c r="C60" s="1426"/>
      <c r="D60" s="1320"/>
      <c r="E60" s="1427"/>
      <c r="F60" s="62"/>
      <c r="G60" s="62"/>
      <c r="H60" s="62"/>
      <c r="I60" s="46"/>
      <c r="J60" s="46"/>
      <c r="K60" s="61">
        <f>IF('Input Data'!$E$23&lt;4,0,IF('Input Data'!$E$23=4,0.2,IF('Input Data'!$E$23=5,0.25)))</f>
        <v>0</v>
      </c>
      <c r="L60" s="50" t="s">
        <v>2</v>
      </c>
      <c r="M60" s="134">
        <f>IF('Input Data'!$E$23&gt;3,'Input Data'!$H$46,0)</f>
        <v>0</v>
      </c>
      <c r="N60" s="54" t="s">
        <v>28</v>
      </c>
      <c r="O60" s="134">
        <f>IF('Input Data'!$E$23&lt;4,0,$Q$19)</f>
        <v>0</v>
      </c>
      <c r="P60" s="51"/>
      <c r="Q60" s="853">
        <f>IF('Input Data'!$E$23&lt;4,0,K60*M60/M61*O60)</f>
        <v>0</v>
      </c>
    </row>
    <row r="61" spans="1:17" x14ac:dyDescent="0.2">
      <c r="A61" s="1428"/>
      <c r="B61" s="1427"/>
      <c r="C61" s="1427"/>
      <c r="D61" s="1427"/>
      <c r="E61" s="1427"/>
      <c r="F61" s="62"/>
      <c r="G61" s="62"/>
      <c r="H61" s="62"/>
      <c r="I61" s="46"/>
      <c r="J61" s="46"/>
      <c r="K61" s="61"/>
      <c r="L61" s="47"/>
      <c r="M61" s="544">
        <f>IF('Input Data'!$E$23&lt;4,0,'Input Data'!H36)</f>
        <v>0</v>
      </c>
      <c r="N61" s="54"/>
      <c r="O61" s="51"/>
      <c r="P61" s="51"/>
      <c r="Q61" s="853"/>
    </row>
    <row r="62" spans="1:17" x14ac:dyDescent="0.2">
      <c r="A62" s="283"/>
      <c r="B62" s="277"/>
      <c r="C62" s="277"/>
      <c r="D62" s="217"/>
      <c r="E62" s="62"/>
      <c r="F62" s="62"/>
      <c r="G62" s="62"/>
      <c r="H62" s="62"/>
      <c r="I62" s="46"/>
      <c r="J62" s="46"/>
      <c r="K62" s="61"/>
      <c r="L62" s="47"/>
      <c r="M62" s="58"/>
      <c r="N62" s="54"/>
      <c r="O62" s="51"/>
      <c r="P62" s="51"/>
      <c r="Q62" s="853"/>
    </row>
    <row r="63" spans="1:17" ht="21.75" customHeight="1" x14ac:dyDescent="0.2">
      <c r="A63" s="1318" t="s">
        <v>239</v>
      </c>
      <c r="B63" s="1429"/>
      <c r="C63" s="1429"/>
      <c r="D63" s="1429"/>
      <c r="E63" s="1430"/>
      <c r="F63" s="62"/>
      <c r="G63" s="62"/>
      <c r="H63" s="62"/>
      <c r="I63" s="116">
        <f>IF('Input Data'!H47&gt;0,1.25,0)</f>
        <v>0</v>
      </c>
      <c r="J63" s="46" t="s">
        <v>28</v>
      </c>
      <c r="K63" s="61">
        <f>IF('Input Data'!$E$23&lt;4,0,IF('Input Data'!$E$23=4,0.2,IF('Input Data'!$E$23=5,0.25)))</f>
        <v>0</v>
      </c>
      <c r="L63" s="50" t="s">
        <v>2</v>
      </c>
      <c r="M63" s="134">
        <f>IF('Input Data'!$E$23&gt;3,'Input Data'!$H$47,0)</f>
        <v>0</v>
      </c>
      <c r="N63" s="54" t="s">
        <v>28</v>
      </c>
      <c r="O63" s="134">
        <f>IF('Input Data'!$E$23&lt;4,0,$Q$19)</f>
        <v>0</v>
      </c>
      <c r="P63" s="56"/>
      <c r="Q63" s="853">
        <f>IF('Input Data'!$E$23&lt;4,0,I63*K63*M63/M64*O63)</f>
        <v>0</v>
      </c>
    </row>
    <row r="64" spans="1:17" ht="24" customHeight="1" x14ac:dyDescent="0.2">
      <c r="A64" s="1431"/>
      <c r="B64" s="1430"/>
      <c r="C64" s="1430"/>
      <c r="D64" s="1430"/>
      <c r="E64" s="1430"/>
      <c r="F64" s="62"/>
      <c r="G64" s="62"/>
      <c r="H64" s="62"/>
      <c r="I64" s="46"/>
      <c r="J64" s="46"/>
      <c r="K64" s="111"/>
      <c r="L64" s="109"/>
      <c r="M64" s="544">
        <f>IF('Input Data'!$E$23&lt;4,0,'Input Data'!H36)</f>
        <v>0</v>
      </c>
      <c r="N64" s="113"/>
      <c r="O64" s="112"/>
      <c r="P64" s="112"/>
      <c r="Q64" s="856"/>
    </row>
    <row r="65" spans="1:17" x14ac:dyDescent="0.2">
      <c r="A65" s="283"/>
      <c r="B65" s="277"/>
      <c r="C65" s="545" t="s">
        <v>236</v>
      </c>
      <c r="D65" s="217"/>
      <c r="E65" s="62"/>
      <c r="F65" s="62"/>
      <c r="G65" s="62"/>
      <c r="H65" s="62"/>
      <c r="I65" s="46"/>
      <c r="J65" s="46"/>
      <c r="K65" s="111"/>
      <c r="L65" s="109"/>
      <c r="M65" s="58"/>
      <c r="N65" s="113"/>
      <c r="O65" s="112"/>
      <c r="P65" s="112"/>
      <c r="Q65" s="857">
        <f>IF(Q16=0,0,SUM(Q54:Q63))</f>
        <v>0</v>
      </c>
    </row>
    <row r="66" spans="1:17" ht="15.75" thickBot="1" x14ac:dyDescent="0.25">
      <c r="A66" s="374"/>
      <c r="B66" s="367"/>
      <c r="C66" s="367"/>
      <c r="D66" s="127"/>
      <c r="E66" s="127"/>
      <c r="F66" s="127"/>
      <c r="G66" s="127"/>
      <c r="H66" s="127"/>
      <c r="I66" s="100"/>
      <c r="J66" s="100"/>
      <c r="K66" s="128"/>
      <c r="L66" s="126"/>
      <c r="M66" s="103"/>
      <c r="N66" s="130"/>
      <c r="O66" s="129"/>
      <c r="P66" s="129"/>
      <c r="Q66" s="131"/>
    </row>
    <row r="67" spans="1:17" ht="20.25" customHeight="1" thickTop="1" thickBot="1" x14ac:dyDescent="0.25">
      <c r="A67" s="169" t="s">
        <v>148</v>
      </c>
      <c r="B67" s="372"/>
      <c r="C67" s="372"/>
      <c r="D67" s="372"/>
      <c r="E67" s="372"/>
      <c r="F67" s="372"/>
      <c r="G67" s="372"/>
      <c r="H67" s="372"/>
      <c r="I67" s="372"/>
      <c r="J67" s="372"/>
      <c r="K67" s="372"/>
      <c r="L67" s="372"/>
      <c r="M67" s="372"/>
      <c r="N67" s="372"/>
      <c r="O67" s="373" t="s">
        <v>250</v>
      </c>
      <c r="P67" s="1432">
        <f>'Input Data'!D5</f>
        <v>0</v>
      </c>
      <c r="Q67" s="1433"/>
    </row>
    <row r="68" spans="1:17" ht="14.25" customHeight="1" thickTop="1" x14ac:dyDescent="0.2">
      <c r="A68" s="371"/>
      <c r="B68" s="109"/>
      <c r="C68" s="109"/>
      <c r="D68" s="109"/>
      <c r="E68" s="109"/>
      <c r="F68" s="109"/>
      <c r="G68" s="109"/>
      <c r="H68" s="109"/>
      <c r="I68" s="109"/>
      <c r="J68" s="109"/>
      <c r="K68" s="109"/>
      <c r="L68" s="109"/>
      <c r="M68" s="109"/>
      <c r="N68" s="109"/>
      <c r="O68" s="368"/>
      <c r="P68" s="369"/>
      <c r="Q68" s="370"/>
    </row>
    <row r="69" spans="1:17" x14ac:dyDescent="0.2">
      <c r="A69" s="1434" t="s">
        <v>165</v>
      </c>
      <c r="B69" s="1320"/>
      <c r="C69" s="1320"/>
      <c r="D69" s="46"/>
      <c r="E69" s="46"/>
      <c r="F69" s="46"/>
      <c r="G69" s="46"/>
      <c r="H69" s="46"/>
      <c r="I69" s="217"/>
      <c r="J69" s="48"/>
      <c r="K69" s="61">
        <f>IF('Input Data'!$E$23&lt;4,0,IF('Input Data'!$E$23=4,0.2,IF('Input Data'!$E$23=5,0.25)))</f>
        <v>0</v>
      </c>
      <c r="L69" s="56" t="s">
        <v>2</v>
      </c>
      <c r="M69" s="134">
        <f>IF('Input Data'!$E$23&gt;3,'Input Data'!$H$50,0)</f>
        <v>0</v>
      </c>
      <c r="N69" s="54" t="s">
        <v>28</v>
      </c>
      <c r="O69" s="134">
        <f>IF('Input Data'!$E$23&lt;4,0,$Q$21)</f>
        <v>0</v>
      </c>
      <c r="P69" s="58"/>
      <c r="Q69" s="853">
        <f>IF('Input Data'!E23&lt;4,0,K69*M69/M70*O69)</f>
        <v>0</v>
      </c>
    </row>
    <row r="70" spans="1:17" x14ac:dyDescent="0.2">
      <c r="A70" s="1435"/>
      <c r="B70" s="1320"/>
      <c r="C70" s="1320"/>
      <c r="D70" s="46"/>
      <c r="E70" s="46"/>
      <c r="F70" s="46"/>
      <c r="G70" s="46"/>
      <c r="H70" s="46"/>
      <c r="I70" s="217"/>
      <c r="J70" s="48"/>
      <c r="K70" s="61"/>
      <c r="L70" s="56"/>
      <c r="M70" s="525">
        <f>'Input Data'!$H$50</f>
        <v>0</v>
      </c>
      <c r="N70" s="54"/>
      <c r="O70" s="51"/>
      <c r="P70" s="58"/>
      <c r="Q70" s="853"/>
    </row>
    <row r="71" spans="1:17" x14ac:dyDescent="0.2">
      <c r="A71" s="64"/>
      <c r="B71" s="46"/>
      <c r="C71" s="46"/>
      <c r="D71" s="46"/>
      <c r="E71" s="46"/>
      <c r="F71" s="46"/>
      <c r="G71" s="46"/>
      <c r="H71" s="46"/>
      <c r="I71" s="107"/>
      <c r="J71" s="57"/>
      <c r="K71" s="61"/>
      <c r="L71" s="51"/>
      <c r="M71" s="217"/>
      <c r="N71" s="54"/>
      <c r="O71" s="51"/>
      <c r="P71" s="58"/>
      <c r="Q71" s="853"/>
    </row>
    <row r="72" spans="1:17" x14ac:dyDescent="0.2">
      <c r="A72" s="1434" t="s">
        <v>166</v>
      </c>
      <c r="B72" s="1320"/>
      <c r="C72" s="1320"/>
      <c r="D72" s="46"/>
      <c r="E72" s="46"/>
      <c r="F72" s="46"/>
      <c r="G72" s="46"/>
      <c r="H72" s="46"/>
      <c r="I72" s="217"/>
      <c r="J72" s="48"/>
      <c r="K72" s="61">
        <f>IF('Input Data'!$E$23&lt;4,0,IF('Input Data'!$E$23=4,0.2,IF('Input Data'!$E$23=5,0.25)))</f>
        <v>0</v>
      </c>
      <c r="L72" s="56" t="s">
        <v>2</v>
      </c>
      <c r="M72" s="134">
        <f>IF('Input Data'!$E$23&gt;3,'Input Data'!$H$51,0)</f>
        <v>0</v>
      </c>
      <c r="N72" s="54" t="s">
        <v>28</v>
      </c>
      <c r="O72" s="134">
        <f>IF('Input Data'!$E$23&lt;4,0,$Q$23)</f>
        <v>0</v>
      </c>
      <c r="P72" s="58"/>
      <c r="Q72" s="853">
        <f>IF('Input Data'!E23&lt;4,0,K72*M72/M73*O72)</f>
        <v>0</v>
      </c>
    </row>
    <row r="73" spans="1:17" x14ac:dyDescent="0.2">
      <c r="A73" s="1435"/>
      <c r="B73" s="1320"/>
      <c r="C73" s="1320"/>
      <c r="D73" s="46"/>
      <c r="E73" s="46"/>
      <c r="F73" s="46"/>
      <c r="G73" s="46"/>
      <c r="H73" s="46"/>
      <c r="I73" s="217"/>
      <c r="J73" s="48"/>
      <c r="K73" s="61"/>
      <c r="L73" s="56"/>
      <c r="M73" s="525">
        <f>'Input Data'!$H$51</f>
        <v>0</v>
      </c>
      <c r="N73" s="54"/>
      <c r="O73" s="51"/>
      <c r="P73" s="58"/>
      <c r="Q73" s="853"/>
    </row>
    <row r="74" spans="1:17" x14ac:dyDescent="0.2">
      <c r="A74" s="64"/>
      <c r="B74" s="46"/>
      <c r="C74" s="46"/>
      <c r="D74" s="268" t="s">
        <v>235</v>
      </c>
      <c r="E74" s="46"/>
      <c r="F74" s="46"/>
      <c r="G74" s="46"/>
      <c r="H74" s="46"/>
      <c r="I74" s="217"/>
      <c r="J74" s="48"/>
      <c r="K74" s="61"/>
      <c r="L74" s="56"/>
      <c r="M74" s="51"/>
      <c r="N74" s="54"/>
      <c r="O74" s="51"/>
      <c r="P74" s="58"/>
      <c r="Q74" s="854">
        <f>IF(K16+K17=0,0,SUM(Q69:Q73))</f>
        <v>0</v>
      </c>
    </row>
    <row r="75" spans="1:17" ht="8.25" customHeight="1" thickBot="1" x14ac:dyDescent="0.25">
      <c r="A75" s="108"/>
      <c r="B75" s="109"/>
      <c r="C75" s="46"/>
      <c r="D75" s="46"/>
      <c r="E75" s="46"/>
      <c r="F75" s="46"/>
      <c r="G75" s="46"/>
      <c r="H75" s="46"/>
      <c r="I75" s="110"/>
      <c r="J75" s="62"/>
      <c r="K75" s="111"/>
      <c r="L75" s="112"/>
      <c r="M75" s="112"/>
      <c r="N75" s="113"/>
      <c r="O75" s="112"/>
      <c r="P75" s="112"/>
      <c r="Q75" s="856"/>
    </row>
    <row r="76" spans="1:17" ht="15.75" customHeight="1" x14ac:dyDescent="0.2">
      <c r="A76" s="546"/>
      <c r="B76" s="530"/>
      <c r="C76" s="531"/>
      <c r="D76" s="531"/>
      <c r="E76" s="531"/>
      <c r="F76" s="531"/>
      <c r="G76" s="531"/>
      <c r="H76" s="531"/>
      <c r="I76" s="531"/>
      <c r="J76" s="531"/>
      <c r="K76" s="547"/>
      <c r="L76" s="548"/>
      <c r="M76" s="547"/>
      <c r="N76" s="533"/>
      <c r="O76" s="123"/>
      <c r="P76" s="535"/>
      <c r="Q76" s="863"/>
    </row>
    <row r="77" spans="1:17" ht="15.75" x14ac:dyDescent="0.2">
      <c r="A77" s="364" t="s">
        <v>283</v>
      </c>
      <c r="B77" s="109"/>
      <c r="C77" s="46"/>
      <c r="D77" s="46"/>
      <c r="E77" s="46"/>
      <c r="F77" s="46"/>
      <c r="G77" s="46"/>
      <c r="H77" s="48"/>
      <c r="I77" s="111">
        <f>IF('Input Data'!$E$26="y",0.01,0)</f>
        <v>0</v>
      </c>
      <c r="J77" s="48" t="s">
        <v>1</v>
      </c>
      <c r="K77" s="61">
        <f>IF('Input Data'!$E$23&lt;4,0,IF('Input Data'!$E$23=4,0.2,IF('Input Data'!$E$23=5,0.25)))</f>
        <v>0</v>
      </c>
      <c r="L77" s="217" t="s">
        <v>28</v>
      </c>
      <c r="M77" s="122">
        <f>'Input Data'!H52</f>
        <v>0</v>
      </c>
      <c r="N77" s="54" t="s">
        <v>2</v>
      </c>
      <c r="O77" s="112">
        <f>IF('Input Data'!E23&gt;3,Q17,0)</f>
        <v>0</v>
      </c>
      <c r="P77" s="56" t="s">
        <v>3</v>
      </c>
      <c r="Q77" s="868">
        <f>IF('Input Data'!E26="Y",IF('Input Data'!E23&lt;4,0,(I77*K77*M77/M78*O77)),0)</f>
        <v>0</v>
      </c>
    </row>
    <row r="78" spans="1:17" ht="15.75" thickBot="1" x14ac:dyDescent="0.25">
      <c r="A78" s="137"/>
      <c r="B78" s="549"/>
      <c r="C78" s="75"/>
      <c r="D78" s="75"/>
      <c r="E78" s="75"/>
      <c r="F78" s="75"/>
      <c r="G78" s="75"/>
      <c r="H78" s="75"/>
      <c r="I78" s="75"/>
      <c r="J78" s="75"/>
      <c r="K78" s="117"/>
      <c r="L78" s="550"/>
      <c r="M78" s="551">
        <f>IF('Input Data'!E23&gt;3,'Input Data'!H38,0)</f>
        <v>0</v>
      </c>
      <c r="N78" s="173"/>
      <c r="O78" s="120"/>
      <c r="P78" s="173"/>
      <c r="Q78" s="858"/>
    </row>
    <row r="79" spans="1:17" ht="22.5" customHeight="1" thickBot="1" x14ac:dyDescent="0.25">
      <c r="A79" s="557"/>
      <c r="B79" s="508"/>
      <c r="C79" s="558" t="s">
        <v>244</v>
      </c>
      <c r="D79" s="559"/>
      <c r="E79" s="559"/>
      <c r="F79" s="559"/>
      <c r="G79" s="559"/>
      <c r="H79" s="559"/>
      <c r="I79" s="560"/>
      <c r="J79" s="561"/>
      <c r="K79" s="560"/>
      <c r="L79" s="562"/>
      <c r="M79" s="563"/>
      <c r="N79" s="563"/>
      <c r="O79" s="563"/>
      <c r="P79" s="563"/>
      <c r="Q79" s="864">
        <f>'Invoice WTW'!Q47</f>
        <v>0</v>
      </c>
    </row>
    <row r="80" spans="1:17" ht="16.5" thickBot="1" x14ac:dyDescent="0.25">
      <c r="A80" s="137"/>
      <c r="B80" s="552"/>
      <c r="C80" s="135"/>
      <c r="D80" s="553"/>
      <c r="E80" s="553"/>
      <c r="F80" s="553"/>
      <c r="G80" s="553"/>
      <c r="H80" s="553"/>
      <c r="I80" s="554" t="s">
        <v>281</v>
      </c>
      <c r="J80" s="555"/>
      <c r="K80" s="556"/>
      <c r="L80" s="135"/>
      <c r="M80" s="120"/>
      <c r="N80" s="120"/>
      <c r="O80" s="120"/>
      <c r="P80" s="120"/>
      <c r="Q80" s="865">
        <f>Q65+Q74+Q77+Q79</f>
        <v>0</v>
      </c>
    </row>
    <row r="81" spans="1:17" ht="20.25" customHeight="1" thickBot="1" x14ac:dyDescent="0.25">
      <c r="A81" s="375"/>
      <c r="B81" s="376"/>
      <c r="C81" s="376"/>
      <c r="D81" s="376"/>
      <c r="E81" s="376"/>
      <c r="F81" s="376"/>
      <c r="G81" s="564" t="s">
        <v>181</v>
      </c>
      <c r="H81" s="565"/>
      <c r="I81" s="564"/>
      <c r="J81" s="565"/>
      <c r="K81" s="566"/>
      <c r="L81" s="565"/>
      <c r="M81" s="565"/>
      <c r="N81" s="565"/>
      <c r="O81" s="565"/>
      <c r="P81" s="565"/>
      <c r="Q81" s="866">
        <f>Q52+Q80</f>
        <v>0</v>
      </c>
    </row>
    <row r="82" spans="1:17" ht="20.25" customHeight="1" thickTop="1" x14ac:dyDescent="0.2">
      <c r="A82" s="340"/>
      <c r="B82" s="2"/>
      <c r="C82" s="2"/>
      <c r="D82" s="2"/>
      <c r="E82" s="2"/>
      <c r="F82" s="2"/>
      <c r="G82" s="2"/>
      <c r="H82" s="2"/>
      <c r="I82" s="2"/>
      <c r="J82" s="2"/>
      <c r="K82" s="2"/>
      <c r="L82" s="2"/>
      <c r="M82" s="2"/>
      <c r="N82" s="2"/>
      <c r="O82" s="2"/>
      <c r="P82" s="2"/>
      <c r="Q82" s="867"/>
    </row>
    <row r="83" spans="1:17" ht="20.25" customHeight="1" x14ac:dyDescent="0.2">
      <c r="A83" s="174" t="s">
        <v>282</v>
      </c>
      <c r="B83" s="109"/>
      <c r="C83" s="109"/>
      <c r="D83" s="109"/>
      <c r="E83" s="109"/>
      <c r="F83" s="109"/>
      <c r="G83" s="109"/>
      <c r="H83" s="109"/>
      <c r="I83" s="140"/>
      <c r="J83" s="109"/>
      <c r="K83" s="140"/>
      <c r="L83" s="109"/>
      <c r="M83" s="109"/>
      <c r="N83" s="109"/>
      <c r="O83" s="109"/>
      <c r="P83" s="109"/>
      <c r="Q83" s="868"/>
    </row>
    <row r="84" spans="1:17" ht="20.25" customHeight="1" x14ac:dyDescent="0.2">
      <c r="A84" s="114"/>
      <c r="B84" s="109"/>
      <c r="C84" s="46"/>
      <c r="D84" s="46"/>
      <c r="E84" s="46"/>
      <c r="F84" s="46"/>
      <c r="G84" s="46"/>
      <c r="H84" s="46"/>
      <c r="I84" s="989">
        <f>IF('Input Data'!$E$23=1,1,IF('Input Data'!$E$23&lt;4,'Input Data'!$D$24,'Input Data'!$H$50/'Input Data'!$H$40))</f>
        <v>1</v>
      </c>
      <c r="J84" s="48" t="s">
        <v>1</v>
      </c>
      <c r="K84" s="136">
        <f>IF('Input Data'!$E$27="y",0.07,0)</f>
        <v>0</v>
      </c>
      <c r="L84" s="48" t="s">
        <v>1</v>
      </c>
      <c r="M84" s="847">
        <f>IF('Input Data'!$E$23=1,Scales!$K$4,IF('Input Data'!$E$23=2,Scales!$K$5,IF('Input Data'!$E$23=3,Scales!$K$6,IF('Input Data'!$E$23=4,0.95,IF('Input Data'!$E$23=5,1)))))</f>
        <v>0.2</v>
      </c>
      <c r="N84" s="54" t="s">
        <v>2</v>
      </c>
      <c r="O84" s="51">
        <f>Q19</f>
        <v>0</v>
      </c>
      <c r="P84" s="56" t="s">
        <v>3</v>
      </c>
      <c r="Q84" s="856">
        <f>I84*K84*M84*O84</f>
        <v>0</v>
      </c>
    </row>
    <row r="85" spans="1:17" ht="20.25" customHeight="1" x14ac:dyDescent="0.2">
      <c r="A85" s="114"/>
      <c r="B85" s="109"/>
      <c r="C85" s="46"/>
      <c r="D85" s="46"/>
      <c r="E85" s="46"/>
      <c r="F85" s="46"/>
      <c r="G85" s="46"/>
      <c r="H85" s="46"/>
      <c r="I85" s="217"/>
      <c r="J85" s="217"/>
      <c r="K85" s="136"/>
      <c r="L85" s="48"/>
      <c r="M85" s="61"/>
      <c r="N85" s="54"/>
      <c r="O85" s="51"/>
      <c r="P85" s="56"/>
      <c r="Q85" s="856"/>
    </row>
    <row r="86" spans="1:17" ht="20.25" customHeight="1" x14ac:dyDescent="0.2">
      <c r="A86" s="174" t="s">
        <v>310</v>
      </c>
      <c r="B86" s="109"/>
      <c r="C86" s="217"/>
      <c r="D86" s="217"/>
      <c r="E86" s="48"/>
      <c r="F86" s="48"/>
      <c r="G86" s="217"/>
      <c r="H86" s="48"/>
      <c r="I86" s="847">
        <f>IF('Input Data'!$E$23=1,Scales!$K$4,IF('Input Data'!$E$23=2,Scales!$K$5,IF('Input Data'!$E$23=3,Scales!$K$6,IF('Input Data'!$E$23=4,0.95,IF('Input Data'!$E$23=5,1)))))</f>
        <v>0.2</v>
      </c>
      <c r="J86" s="50" t="s">
        <v>28</v>
      </c>
      <c r="K86" s="111">
        <f>IF('Input Data'!E28="Y",0.03,0)</f>
        <v>0</v>
      </c>
      <c r="L86" s="62" t="s">
        <v>28</v>
      </c>
      <c r="M86" s="112">
        <f>Q24</f>
        <v>0</v>
      </c>
      <c r="N86" s="109"/>
      <c r="O86" s="294" t="s">
        <v>132</v>
      </c>
      <c r="P86" s="146" t="s">
        <v>125</v>
      </c>
      <c r="Q86" s="856">
        <f>I86*K86*M86</f>
        <v>0</v>
      </c>
    </row>
    <row r="87" spans="1:17" ht="20.25" customHeight="1" thickBot="1" x14ac:dyDescent="0.25">
      <c r="A87" s="114"/>
      <c r="B87" s="109"/>
      <c r="C87" s="46"/>
      <c r="D87" s="46"/>
      <c r="E87" s="46"/>
      <c r="F87" s="46"/>
      <c r="G87" s="46"/>
      <c r="H87" s="46"/>
      <c r="I87" s="217"/>
      <c r="J87" s="217"/>
      <c r="K87" s="136"/>
      <c r="L87" s="48"/>
      <c r="M87" s="61"/>
      <c r="N87" s="54"/>
      <c r="O87" s="51"/>
      <c r="P87" s="56"/>
      <c r="Q87" s="856"/>
    </row>
    <row r="88" spans="1:17" ht="20.25" customHeight="1" thickBot="1" x14ac:dyDescent="0.25">
      <c r="A88" s="567"/>
      <c r="B88" s="376"/>
      <c r="C88" s="568"/>
      <c r="D88" s="568"/>
      <c r="E88" s="568"/>
      <c r="F88" s="377" t="s">
        <v>313</v>
      </c>
      <c r="G88" s="568"/>
      <c r="H88" s="568"/>
      <c r="I88" s="377"/>
      <c r="J88" s="376"/>
      <c r="K88" s="375"/>
      <c r="L88" s="376"/>
      <c r="M88" s="376"/>
      <c r="N88" s="569"/>
      <c r="O88" s="570"/>
      <c r="P88" s="571"/>
      <c r="Q88" s="869">
        <f>IF('Input Data'!G37="ERROR","ERROR",Q81+Q84+Q86)</f>
        <v>0</v>
      </c>
    </row>
    <row r="89" spans="1:17" ht="24" customHeight="1" thickTop="1" x14ac:dyDescent="0.2">
      <c r="A89" s="97" t="s">
        <v>311</v>
      </c>
      <c r="B89" s="142"/>
      <c r="C89" s="142"/>
      <c r="D89" s="142"/>
      <c r="E89" s="142"/>
      <c r="F89" s="142"/>
      <c r="G89" s="142"/>
      <c r="H89" s="142"/>
      <c r="I89" s="142"/>
      <c r="J89" s="142"/>
      <c r="K89" s="143"/>
      <c r="L89" s="142"/>
      <c r="M89" s="142"/>
      <c r="N89" s="142"/>
      <c r="O89" s="142"/>
      <c r="P89" s="142"/>
      <c r="Q89" s="870"/>
    </row>
    <row r="90" spans="1:17" ht="6" customHeight="1" x14ac:dyDescent="0.2">
      <c r="A90" s="572"/>
      <c r="B90" s="109"/>
      <c r="C90" s="109"/>
      <c r="D90" s="109"/>
      <c r="E90" s="109"/>
      <c r="F90" s="109"/>
      <c r="G90" s="109"/>
      <c r="H90" s="109"/>
      <c r="I90" s="109"/>
      <c r="J90" s="109"/>
      <c r="K90" s="573"/>
      <c r="L90" s="138"/>
      <c r="M90" s="109"/>
      <c r="N90" s="149"/>
      <c r="O90" s="109"/>
      <c r="P90" s="149"/>
      <c r="Q90" s="856"/>
    </row>
    <row r="91" spans="1:17" ht="15.6" customHeight="1" x14ac:dyDescent="0.2">
      <c r="A91" s="292" t="s">
        <v>259</v>
      </c>
      <c r="B91" s="109"/>
      <c r="C91" s="109"/>
      <c r="D91" s="109"/>
      <c r="E91" s="109"/>
      <c r="F91" s="109"/>
      <c r="G91" s="109"/>
      <c r="H91" s="109"/>
      <c r="I91" s="109"/>
      <c r="J91" s="144" t="s">
        <v>133</v>
      </c>
      <c r="K91" s="144"/>
      <c r="L91" s="138"/>
      <c r="M91" s="145" t="s">
        <v>7</v>
      </c>
      <c r="N91" s="109"/>
      <c r="O91" s="138"/>
      <c r="P91" s="146" t="s">
        <v>125</v>
      </c>
      <c r="Q91" s="856">
        <f>IF(Q24&gt;0,0,'Time Based'!H22)</f>
        <v>0</v>
      </c>
    </row>
    <row r="92" spans="1:17" ht="15.6" customHeight="1" x14ac:dyDescent="0.2">
      <c r="A92" s="148" t="s">
        <v>300</v>
      </c>
      <c r="B92" s="109"/>
      <c r="C92" s="217"/>
      <c r="D92" s="217"/>
      <c r="E92" s="48"/>
      <c r="F92" s="48"/>
      <c r="G92" s="217"/>
      <c r="H92" s="48"/>
      <c r="I92" s="49"/>
      <c r="J92" s="50"/>
      <c r="K92" s="111"/>
      <c r="L92" s="62"/>
      <c r="M92" s="112"/>
      <c r="N92" s="109"/>
      <c r="O92" s="294" t="s">
        <v>132</v>
      </c>
      <c r="P92" s="146"/>
      <c r="Q92" s="856">
        <f>'Travelling &amp; Subsistence'!I23</f>
        <v>0</v>
      </c>
    </row>
    <row r="93" spans="1:17" x14ac:dyDescent="0.2">
      <c r="A93" s="148" t="s">
        <v>297</v>
      </c>
      <c r="B93" s="109"/>
      <c r="C93" s="109"/>
      <c r="D93" s="109"/>
      <c r="E93" s="109"/>
      <c r="F93" s="109"/>
      <c r="G93" s="109"/>
      <c r="H93" s="109"/>
      <c r="I93" s="109"/>
      <c r="J93" s="109"/>
      <c r="K93" s="149" t="s">
        <v>51</v>
      </c>
      <c r="L93" s="138"/>
      <c r="M93" s="109"/>
      <c r="N93" s="109"/>
      <c r="O93" s="294" t="s">
        <v>132</v>
      </c>
      <c r="P93" s="146" t="s">
        <v>125</v>
      </c>
      <c r="Q93" s="856">
        <f>'Time Based'!H61</f>
        <v>0</v>
      </c>
    </row>
    <row r="94" spans="1:17" ht="15.75" thickBot="1" x14ac:dyDescent="0.25">
      <c r="A94" s="141"/>
      <c r="B94" s="100"/>
      <c r="C94" s="100"/>
      <c r="D94" s="126"/>
      <c r="E94" s="126"/>
      <c r="F94" s="126"/>
      <c r="G94" s="126"/>
      <c r="H94" s="126"/>
      <c r="I94" s="126"/>
      <c r="J94" s="150"/>
      <c r="K94" s="151"/>
      <c r="L94" s="152"/>
      <c r="M94" s="509" t="s">
        <v>314</v>
      </c>
      <c r="N94" s="160"/>
      <c r="O94" s="160"/>
      <c r="P94" s="574"/>
      <c r="Q94" s="871">
        <f>SUM(Q91:Q93)</f>
        <v>0</v>
      </c>
    </row>
    <row r="95" spans="1:17" ht="25.5" customHeight="1" thickTop="1" x14ac:dyDescent="0.2">
      <c r="A95" s="174" t="s">
        <v>312</v>
      </c>
      <c r="B95" s="109"/>
      <c r="C95" s="109"/>
      <c r="D95" s="109"/>
      <c r="E95" s="109"/>
      <c r="F95" s="109"/>
      <c r="G95" s="109"/>
      <c r="H95" s="109"/>
      <c r="I95" s="109"/>
      <c r="J95" s="109"/>
      <c r="K95" s="109"/>
      <c r="L95" s="109"/>
      <c r="M95" s="109"/>
      <c r="N95" s="109"/>
      <c r="O95" s="153"/>
      <c r="P95" s="147"/>
      <c r="Q95" s="856"/>
    </row>
    <row r="96" spans="1:17" x14ac:dyDescent="0.2">
      <c r="A96" s="114" t="s">
        <v>151</v>
      </c>
      <c r="B96" s="109"/>
      <c r="C96" s="109"/>
      <c r="D96" s="109"/>
      <c r="E96" s="109"/>
      <c r="F96" s="109"/>
      <c r="G96" s="109"/>
      <c r="H96" s="109"/>
      <c r="I96" s="109"/>
      <c r="J96" s="109"/>
      <c r="K96" s="109"/>
      <c r="L96" s="109"/>
      <c r="M96" s="149"/>
      <c r="N96" s="109"/>
      <c r="O96" s="46"/>
      <c r="P96" s="46"/>
      <c r="Q96" s="872">
        <f>'Travelling &amp; Subsistence'!I73</f>
        <v>0</v>
      </c>
    </row>
    <row r="97" spans="1:17" x14ac:dyDescent="0.2">
      <c r="A97" s="114" t="s">
        <v>103</v>
      </c>
      <c r="B97" s="109"/>
      <c r="C97" s="109"/>
      <c r="D97" s="109"/>
      <c r="E97" s="109"/>
      <c r="F97" s="109"/>
      <c r="G97" s="109"/>
      <c r="H97" s="109"/>
      <c r="I97" s="109"/>
      <c r="J97" s="109"/>
      <c r="K97" s="109"/>
      <c r="L97" s="109"/>
      <c r="M97" s="149"/>
      <c r="N97" s="109"/>
      <c r="O97" s="46"/>
      <c r="P97" s="46"/>
      <c r="Q97" s="872">
        <f>'Typing, Duplicating, &amp; Printing'!I71</f>
        <v>0</v>
      </c>
    </row>
    <row r="98" spans="1:17" x14ac:dyDescent="0.2">
      <c r="A98" s="114" t="s">
        <v>104</v>
      </c>
      <c r="B98" s="109"/>
      <c r="C98" s="109"/>
      <c r="D98" s="109"/>
      <c r="E98" s="109"/>
      <c r="F98" s="109"/>
      <c r="G98" s="109"/>
      <c r="H98" s="109"/>
      <c r="I98" s="109"/>
      <c r="J98" s="109"/>
      <c r="K98" s="109"/>
      <c r="L98" s="109"/>
      <c r="M98" s="149"/>
      <c r="N98" s="109"/>
      <c r="O98" s="46"/>
      <c r="P98" s="46"/>
      <c r="Q98" s="872">
        <f>'Site staff &amp; Other'!H59</f>
        <v>0</v>
      </c>
    </row>
    <row r="99" spans="1:17" x14ac:dyDescent="0.2">
      <c r="A99" s="114"/>
      <c r="B99" s="109"/>
      <c r="C99" s="109"/>
      <c r="D99" s="109"/>
      <c r="E99" s="109"/>
      <c r="F99" s="109"/>
      <c r="G99" s="109"/>
      <c r="H99" s="109"/>
      <c r="I99" s="109"/>
      <c r="J99" s="109"/>
      <c r="K99" s="109"/>
      <c r="L99" s="109"/>
      <c r="M99" s="149"/>
      <c r="N99" s="109"/>
      <c r="O99" s="46"/>
      <c r="P99" s="46"/>
      <c r="Q99" s="872"/>
    </row>
    <row r="100" spans="1:17" ht="15.75" thickBot="1" x14ac:dyDescent="0.25">
      <c r="A100" s="141"/>
      <c r="B100" s="126"/>
      <c r="C100" s="126"/>
      <c r="D100" s="126"/>
      <c r="E100" s="126"/>
      <c r="F100" s="126"/>
      <c r="G100" s="126"/>
      <c r="H100" s="126"/>
      <c r="I100" s="168"/>
      <c r="J100" s="154"/>
      <c r="K100" s="575" t="s">
        <v>315</v>
      </c>
      <c r="L100" s="575"/>
      <c r="M100" s="576"/>
      <c r="N100" s="576"/>
      <c r="O100" s="577"/>
      <c r="P100" s="577"/>
      <c r="Q100" s="873">
        <f>SUM(Q96:Q98)</f>
        <v>0</v>
      </c>
    </row>
    <row r="101" spans="1:17" ht="15.75" thickTop="1" x14ac:dyDescent="0.2">
      <c r="A101" s="155"/>
      <c r="B101" s="142"/>
      <c r="C101" s="109"/>
      <c r="D101" s="109"/>
      <c r="E101" s="109"/>
      <c r="F101" s="109"/>
      <c r="G101" s="109"/>
      <c r="H101" s="109"/>
      <c r="I101" s="109"/>
      <c r="J101" s="109"/>
      <c r="K101" s="139" t="s">
        <v>26</v>
      </c>
      <c r="L101" s="109"/>
      <c r="M101" s="109" t="s">
        <v>121</v>
      </c>
      <c r="N101" s="109"/>
      <c r="O101" s="109"/>
      <c r="P101" s="109"/>
      <c r="Q101" s="856">
        <f>IF(Q16=0,0,Q88+Q94+Q100)</f>
        <v>0</v>
      </c>
    </row>
    <row r="102" spans="1:17" x14ac:dyDescent="0.2">
      <c r="A102" s="114"/>
      <c r="B102" s="109"/>
      <c r="C102" s="109"/>
      <c r="D102" s="109"/>
      <c r="E102" s="109"/>
      <c r="F102" s="109"/>
      <c r="G102" s="109"/>
      <c r="H102" s="109"/>
      <c r="I102" s="46"/>
      <c r="J102" s="46"/>
      <c r="K102" s="159" t="s">
        <v>124</v>
      </c>
      <c r="L102" s="158"/>
      <c r="M102" s="158"/>
      <c r="N102" s="161"/>
      <c r="O102" s="161"/>
      <c r="P102" s="161"/>
      <c r="Q102" s="874">
        <f>ROUND('Previous Payments'!K42,2)</f>
        <v>0</v>
      </c>
    </row>
    <row r="103" spans="1:17" ht="15.75" thickBot="1" x14ac:dyDescent="0.25">
      <c r="A103" s="114"/>
      <c r="B103" s="109"/>
      <c r="C103" s="126"/>
      <c r="D103" s="109"/>
      <c r="E103" s="109"/>
      <c r="F103" s="109"/>
      <c r="G103" s="109"/>
      <c r="H103" s="109"/>
      <c r="I103" s="1444" t="str">
        <f>IF($Q$101&lt;$Q$102,"OVERPAID BY (Ecl Tax)",IF($Q$101&gt;$Q$102,"FEES NOW DUE EXCLUDING VAT &amp; NON TAXABLE EXPENSES",""))</f>
        <v/>
      </c>
      <c r="J103" s="1445"/>
      <c r="K103" s="1445"/>
      <c r="L103" s="1445"/>
      <c r="M103" s="1445"/>
      <c r="N103" s="1445"/>
      <c r="O103" s="1446"/>
      <c r="P103" s="109"/>
      <c r="Q103" s="875">
        <f>Q101-Q102</f>
        <v>0</v>
      </c>
    </row>
    <row r="104" spans="1:17" ht="15.75" thickTop="1" x14ac:dyDescent="0.2">
      <c r="A104" s="155"/>
      <c r="B104" s="142"/>
      <c r="C104" s="109"/>
      <c r="D104" s="142" t="s">
        <v>0</v>
      </c>
      <c r="E104" s="142"/>
      <c r="F104" s="142"/>
      <c r="G104" s="142"/>
      <c r="H104" s="142"/>
      <c r="I104" s="1450">
        <v>0.14000000000000001</v>
      </c>
      <c r="J104" s="1451"/>
      <c r="K104" s="142" t="s">
        <v>24</v>
      </c>
      <c r="L104" s="46"/>
      <c r="M104" s="157">
        <f>IF('Input Data'!C14="none",0,Q103)</f>
        <v>0</v>
      </c>
      <c r="N104" s="142"/>
      <c r="O104" s="142"/>
      <c r="P104" s="142"/>
      <c r="Q104" s="870">
        <f>IF('Input Data'!C14="none",0,I104*M104)</f>
        <v>0</v>
      </c>
    </row>
    <row r="105" spans="1:17" ht="15.75" thickBot="1" x14ac:dyDescent="0.25">
      <c r="A105" s="114"/>
      <c r="B105" s="109"/>
      <c r="C105" s="109"/>
      <c r="D105" s="156"/>
      <c r="E105" s="156"/>
      <c r="F105" s="156"/>
      <c r="G105" s="156"/>
      <c r="H105" s="156"/>
      <c r="I105" s="149"/>
      <c r="J105" s="578"/>
      <c r="K105" s="109"/>
      <c r="L105" s="578" t="s">
        <v>332</v>
      </c>
      <c r="M105" s="46"/>
      <c r="N105" s="139"/>
      <c r="O105" s="579"/>
      <c r="P105" s="149"/>
      <c r="Q105" s="856">
        <f>'Non Taxable'!I20</f>
        <v>0</v>
      </c>
    </row>
    <row r="106" spans="1:17" ht="15.75" thickBot="1" x14ac:dyDescent="0.25">
      <c r="A106" s="1474" t="s">
        <v>25</v>
      </c>
      <c r="B106" s="1475"/>
      <c r="C106" s="1475"/>
      <c r="D106" s="1475"/>
      <c r="E106" s="1475"/>
      <c r="F106" s="1475"/>
      <c r="G106" s="1476"/>
      <c r="H106" s="376"/>
      <c r="I106" s="1447" t="str">
        <f>IF($Q$101&lt;$Q$102,"OVERPAID BY (Incl VAT)",IF($Q$101&gt;$Q$102,"FEES NOW DUE INCLUDING VAT &amp; NON TAXABLE EXPENSES",""))</f>
        <v/>
      </c>
      <c r="J106" s="1448"/>
      <c r="K106" s="1448"/>
      <c r="L106" s="1448"/>
      <c r="M106" s="1448"/>
      <c r="N106" s="1448"/>
      <c r="O106" s="1449"/>
      <c r="P106" s="580"/>
      <c r="Q106" s="866">
        <f>Q103+Q104+Q105</f>
        <v>0</v>
      </c>
    </row>
    <row r="107" spans="1:17" ht="15.75" thickTop="1" x14ac:dyDescent="0.2">
      <c r="A107" s="720"/>
      <c r="B107" s="721"/>
      <c r="C107" s="721"/>
      <c r="D107" s="721"/>
      <c r="E107" s="721"/>
      <c r="F107" s="721"/>
      <c r="G107" s="721"/>
      <c r="H107" s="721"/>
      <c r="I107" s="721"/>
      <c r="J107" s="721"/>
      <c r="K107" s="721"/>
      <c r="L107" s="721"/>
      <c r="M107" s="721"/>
      <c r="N107" s="721"/>
      <c r="O107" s="721"/>
      <c r="P107" s="721"/>
      <c r="Q107" s="722"/>
    </row>
    <row r="108" spans="1:17" x14ac:dyDescent="0.2">
      <c r="A108" s="723"/>
      <c r="B108" s="724"/>
      <c r="C108" s="724"/>
      <c r="D108" s="724"/>
      <c r="E108" s="724"/>
      <c r="F108" s="724"/>
      <c r="G108" s="724"/>
      <c r="H108" s="724"/>
      <c r="I108" s="724"/>
      <c r="J108" s="724"/>
      <c r="K108" s="725"/>
      <c r="L108" s="726"/>
      <c r="M108" s="726"/>
      <c r="N108" s="724"/>
      <c r="O108" s="724"/>
      <c r="P108" s="724"/>
      <c r="Q108" s="727"/>
    </row>
    <row r="109" spans="1:17" x14ac:dyDescent="0.2">
      <c r="A109" s="1477" t="s">
        <v>29</v>
      </c>
      <c r="B109" s="1473"/>
      <c r="C109" s="728"/>
      <c r="D109" s="1473" t="s">
        <v>9</v>
      </c>
      <c r="E109" s="1473"/>
      <c r="F109" s="1473"/>
      <c r="G109" s="1473"/>
      <c r="H109" s="1473"/>
      <c r="I109" s="729"/>
      <c r="J109" s="729"/>
      <c r="K109" s="1473" t="s">
        <v>134</v>
      </c>
      <c r="L109" s="1473"/>
      <c r="M109" s="1473"/>
      <c r="N109" s="724"/>
      <c r="O109" s="1473" t="s">
        <v>9</v>
      </c>
      <c r="P109" s="1473"/>
      <c r="Q109" s="727"/>
    </row>
    <row r="110" spans="1:17" x14ac:dyDescent="0.2">
      <c r="A110" s="730"/>
      <c r="B110" s="724"/>
      <c r="C110" s="724"/>
      <c r="D110" s="724"/>
      <c r="E110" s="724"/>
      <c r="F110" s="724"/>
      <c r="G110" s="724"/>
      <c r="H110" s="724"/>
      <c r="I110" s="724"/>
      <c r="J110" s="724"/>
      <c r="K110" s="724"/>
      <c r="L110" s="724"/>
      <c r="M110" s="724"/>
      <c r="N110" s="724"/>
      <c r="O110" s="724"/>
      <c r="P110" s="724"/>
      <c r="Q110" s="727"/>
    </row>
    <row r="111" spans="1:17" x14ac:dyDescent="0.2">
      <c r="A111" s="731" t="s">
        <v>27</v>
      </c>
      <c r="B111" s="732"/>
      <c r="C111" s="732"/>
      <c r="D111" s="732"/>
      <c r="E111" s="732"/>
      <c r="F111" s="732"/>
      <c r="G111" s="732"/>
      <c r="H111" s="732"/>
      <c r="I111" s="732"/>
      <c r="J111" s="732"/>
      <c r="K111" s="732"/>
      <c r="L111" s="726"/>
      <c r="M111" s="726"/>
      <c r="N111" s="726"/>
      <c r="O111" s="726"/>
      <c r="P111" s="726"/>
      <c r="Q111" s="733"/>
    </row>
    <row r="112" spans="1:17" x14ac:dyDescent="0.2">
      <c r="A112" s="730"/>
      <c r="B112" s="724"/>
      <c r="C112" s="724"/>
      <c r="D112" s="724"/>
      <c r="E112" s="724"/>
      <c r="F112" s="724"/>
      <c r="G112" s="724"/>
      <c r="H112" s="724"/>
      <c r="I112" s="724"/>
      <c r="J112" s="724"/>
      <c r="K112" s="724"/>
      <c r="L112" s="724"/>
      <c r="M112" s="724"/>
      <c r="N112" s="724"/>
      <c r="O112" s="724"/>
      <c r="P112" s="724"/>
      <c r="Q112" s="727"/>
    </row>
    <row r="113" spans="1:17" x14ac:dyDescent="0.2">
      <c r="A113" s="730"/>
      <c r="B113" s="734"/>
      <c r="C113" s="734"/>
      <c r="D113" s="734"/>
      <c r="E113" s="734"/>
      <c r="F113" s="734"/>
      <c r="G113" s="734"/>
      <c r="H113" s="734"/>
      <c r="I113" s="734"/>
      <c r="J113" s="734"/>
      <c r="K113" s="735"/>
      <c r="L113" s="735"/>
      <c r="M113" s="736" t="s">
        <v>31</v>
      </c>
      <c r="N113" s="734"/>
      <c r="O113" s="734"/>
      <c r="P113" s="734"/>
      <c r="Q113" s="737"/>
    </row>
    <row r="114" spans="1:17" ht="15.75" thickBot="1" x14ac:dyDescent="0.25">
      <c r="A114" s="738" t="s">
        <v>32</v>
      </c>
      <c r="B114" s="739" t="s">
        <v>33</v>
      </c>
      <c r="C114" s="739">
        <f>'Input Data'!D11</f>
        <v>0</v>
      </c>
      <c r="D114" s="739"/>
      <c r="E114" s="739"/>
      <c r="F114" s="739"/>
      <c r="G114" s="739"/>
      <c r="H114" s="739"/>
      <c r="I114" s="739"/>
      <c r="J114" s="739"/>
      <c r="K114" s="739"/>
      <c r="L114" s="739"/>
      <c r="M114" s="739"/>
      <c r="N114" s="739"/>
      <c r="O114" s="739"/>
      <c r="P114" s="739"/>
      <c r="Q114" s="740"/>
    </row>
    <row r="115"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4">
    <mergeCell ref="B5:M5"/>
    <mergeCell ref="B7:M7"/>
    <mergeCell ref="B6:M6"/>
    <mergeCell ref="B8:K8"/>
    <mergeCell ref="O9:Q9"/>
    <mergeCell ref="D11:J11"/>
    <mergeCell ref="D14:J14"/>
    <mergeCell ref="O109:P109"/>
    <mergeCell ref="A106:G106"/>
    <mergeCell ref="A109:B109"/>
    <mergeCell ref="D109:H109"/>
    <mergeCell ref="K109:M109"/>
    <mergeCell ref="I103:O103"/>
    <mergeCell ref="I106:O106"/>
    <mergeCell ref="I104:J104"/>
    <mergeCell ref="A41:M41"/>
    <mergeCell ref="A57:D58"/>
    <mergeCell ref="B52:O52"/>
    <mergeCell ref="A60:E61"/>
    <mergeCell ref="A63:E64"/>
    <mergeCell ref="A69:C70"/>
    <mergeCell ref="A72:C73"/>
    <mergeCell ref="A37:E38"/>
    <mergeCell ref="P67:Q67"/>
    <mergeCell ref="A28:C29"/>
    <mergeCell ref="A42:C43"/>
    <mergeCell ref="A54:C55"/>
    <mergeCell ref="A31:E32"/>
    <mergeCell ref="D1:I1"/>
    <mergeCell ref="K1:Q1"/>
    <mergeCell ref="K2:Q2"/>
    <mergeCell ref="C3:J3"/>
    <mergeCell ref="A34:E35"/>
    <mergeCell ref="L17:P17"/>
    <mergeCell ref="D10:I10"/>
    <mergeCell ref="A17:I17"/>
    <mergeCell ref="A21:D21"/>
    <mergeCell ref="L16:P16"/>
    <mergeCell ref="O13:P13"/>
    <mergeCell ref="A16:I16"/>
    <mergeCell ref="A9:B9"/>
    <mergeCell ref="D9:I9"/>
    <mergeCell ref="D12:J12"/>
    <mergeCell ref="D13:J13"/>
  </mergeCells>
  <phoneticPr fontId="0" type="noConversion"/>
  <printOptions horizontalCentered="1"/>
  <pageMargins left="0.55118110236220474" right="0.55118110236220474" top="0.78740157480314965" bottom="0.78740157480314965" header="0.47244094488188981" footer="0.55118110236220474"/>
  <pageSetup paperSize="9" scale="56" orientation="portrait" r:id="rId2"/>
  <headerFooter alignWithMargins="0">
    <oddFooter>&amp;L&amp;"Arial,Regular"&amp;9&amp;F: 
&amp;A&amp;C&amp;"Arial,Regular"&amp;P&amp;R&amp;"Arial,Regular"&amp;9&amp;D</oddFooter>
  </headerFooter>
  <rowBreaks count="1" manualBreakCount="1">
    <brk id="66" max="16"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K35"/>
  <sheetViews>
    <sheetView zoomScaleNormal="100" zoomScaleSheetLayoutView="90" workbookViewId="0">
      <selection activeCell="H25" sqref="H25"/>
    </sheetView>
  </sheetViews>
  <sheetFormatPr defaultRowHeight="15" x14ac:dyDescent="0.2"/>
  <cols>
    <col min="1" max="1" width="15.109375" customWidth="1"/>
    <col min="2" max="2" width="13" customWidth="1"/>
    <col min="3" max="3" width="11.6640625" customWidth="1"/>
    <col min="4" max="4" width="10.33203125" customWidth="1"/>
    <col min="5" max="5" width="2.5546875" customWidth="1"/>
    <col min="7" max="7" width="16.5546875" customWidth="1"/>
    <col min="9" max="9" width="2.21875" customWidth="1"/>
    <col min="12" max="12" width="2.6640625" customWidth="1"/>
  </cols>
  <sheetData>
    <row r="1" spans="1:11" ht="19.5" x14ac:dyDescent="0.3">
      <c r="A1" s="16" t="s">
        <v>149</v>
      </c>
      <c r="B1" s="14"/>
      <c r="C1" s="13"/>
      <c r="D1" s="15"/>
    </row>
    <row r="2" spans="1:11" ht="33" customHeight="1" thickBot="1" x14ac:dyDescent="0.3">
      <c r="A2" s="23" t="s">
        <v>174</v>
      </c>
      <c r="B2" s="1484" t="s">
        <v>138</v>
      </c>
      <c r="C2" s="1485"/>
      <c r="D2" s="1485"/>
      <c r="E2" s="21"/>
      <c r="F2" s="767" t="s">
        <v>344</v>
      </c>
      <c r="G2" s="768"/>
      <c r="H2" s="768"/>
      <c r="I2" s="768"/>
      <c r="J2" s="768"/>
      <c r="K2" s="768"/>
    </row>
    <row r="3" spans="1:11" ht="25.5" x14ac:dyDescent="0.2">
      <c r="A3" s="35">
        <v>0</v>
      </c>
      <c r="B3" s="30">
        <v>300000</v>
      </c>
      <c r="C3" s="34">
        <v>0</v>
      </c>
      <c r="D3" s="36">
        <v>0.125</v>
      </c>
      <c r="E3" s="17"/>
      <c r="F3" s="769" t="s">
        <v>345</v>
      </c>
      <c r="G3" s="770" t="s">
        <v>346</v>
      </c>
      <c r="H3" s="771" t="s">
        <v>347</v>
      </c>
      <c r="I3" s="772"/>
      <c r="J3" s="773" t="s">
        <v>348</v>
      </c>
      <c r="K3" s="774" t="s">
        <v>349</v>
      </c>
    </row>
    <row r="4" spans="1:11" x14ac:dyDescent="0.2">
      <c r="A4" s="24">
        <v>300000</v>
      </c>
      <c r="B4" s="25">
        <v>800000</v>
      </c>
      <c r="C4" s="29">
        <v>37500</v>
      </c>
      <c r="D4" s="31">
        <v>0.125</v>
      </c>
      <c r="E4" s="17"/>
      <c r="F4" s="775" t="s">
        <v>350</v>
      </c>
      <c r="G4" s="776" t="s">
        <v>142</v>
      </c>
      <c r="H4" s="777">
        <f>IF('Input Data'!$E$23&lt;1,0,20%)</f>
        <v>0.2</v>
      </c>
      <c r="I4" s="778" t="s">
        <v>28</v>
      </c>
      <c r="J4" s="779">
        <f>IF('Input Data'!$E$23=1,'Input Data'!$D$24,1)</f>
        <v>1</v>
      </c>
      <c r="K4" s="780">
        <f>H4*J4</f>
        <v>0.2</v>
      </c>
    </row>
    <row r="5" spans="1:11" x14ac:dyDescent="0.2">
      <c r="A5" s="24">
        <f>B4</f>
        <v>800000</v>
      </c>
      <c r="B5" s="25">
        <v>4000000</v>
      </c>
      <c r="C5" s="29">
        <v>100000</v>
      </c>
      <c r="D5" s="31">
        <v>0.1</v>
      </c>
      <c r="E5" s="17"/>
      <c r="F5" s="775" t="s">
        <v>351</v>
      </c>
      <c r="G5" s="776" t="s">
        <v>143</v>
      </c>
      <c r="H5" s="777">
        <f>IF('Input Data'!$E$23&lt;2,0,35%)</f>
        <v>0</v>
      </c>
      <c r="I5" s="778" t="s">
        <v>28</v>
      </c>
      <c r="J5" s="779">
        <f>IF('Input Data'!$E$23=2,'Input Data'!$D$24,1)</f>
        <v>1</v>
      </c>
      <c r="K5" s="780">
        <f>H5*J5+K4</f>
        <v>0.2</v>
      </c>
    </row>
    <row r="6" spans="1:11" ht="15.75" thickBot="1" x14ac:dyDescent="0.25">
      <c r="A6" s="24">
        <f>B5</f>
        <v>4000000</v>
      </c>
      <c r="B6" s="25">
        <v>15000000</v>
      </c>
      <c r="C6" s="29">
        <v>420000</v>
      </c>
      <c r="D6" s="31">
        <v>0.08</v>
      </c>
      <c r="E6" s="17"/>
      <c r="F6" s="781" t="s">
        <v>352</v>
      </c>
      <c r="G6" s="782" t="s">
        <v>144</v>
      </c>
      <c r="H6" s="783">
        <f>IF('Input Data'!$E$23&lt;3,0,20%)</f>
        <v>0</v>
      </c>
      <c r="I6" s="784" t="s">
        <v>28</v>
      </c>
      <c r="J6" s="785">
        <f>IF('Input Data'!$E$23=3,'Input Data'!$D$24,1)</f>
        <v>1</v>
      </c>
      <c r="K6" s="786">
        <f>H6*J6+K5</f>
        <v>0.2</v>
      </c>
    </row>
    <row r="7" spans="1:11" x14ac:dyDescent="0.2">
      <c r="A7" s="24">
        <f>B6</f>
        <v>15000000</v>
      </c>
      <c r="B7" s="25">
        <v>60000000</v>
      </c>
      <c r="C7" s="29">
        <v>1300000</v>
      </c>
      <c r="D7" s="31">
        <v>0.06</v>
      </c>
      <c r="E7" s="17"/>
    </row>
    <row r="8" spans="1:11" x14ac:dyDescent="0.2">
      <c r="A8" s="24">
        <f>B7</f>
        <v>60000000</v>
      </c>
      <c r="B8" s="25"/>
      <c r="C8" s="29">
        <v>4000000</v>
      </c>
      <c r="D8" s="31">
        <v>0.05</v>
      </c>
      <c r="E8" s="17"/>
    </row>
    <row r="9" spans="1:11" ht="15.75" thickBot="1" x14ac:dyDescent="0.25">
      <c r="A9" s="26"/>
      <c r="B9" s="27"/>
      <c r="C9" s="28"/>
      <c r="D9" s="32"/>
      <c r="E9" s="17"/>
    </row>
    <row r="10" spans="1:11" ht="15.75" customHeight="1" x14ac:dyDescent="0.2">
      <c r="A10" s="18"/>
      <c r="B10" s="19"/>
      <c r="C10" s="18"/>
      <c r="D10" s="20"/>
      <c r="E10" s="17"/>
    </row>
    <row r="11" spans="1:11" ht="31.5" customHeight="1" thickBot="1" x14ac:dyDescent="0.3">
      <c r="A11" s="22" t="s">
        <v>175</v>
      </c>
      <c r="B11" s="1490" t="s">
        <v>140</v>
      </c>
      <c r="C11" s="1491"/>
      <c r="D11" s="1491"/>
      <c r="E11" s="229"/>
    </row>
    <row r="12" spans="1:11" ht="15.75" thickBot="1" x14ac:dyDescent="0.25">
      <c r="A12" s="230">
        <v>0</v>
      </c>
      <c r="B12" s="231">
        <v>300000</v>
      </c>
      <c r="C12" s="714">
        <v>0</v>
      </c>
      <c r="D12" s="232">
        <v>0.125</v>
      </c>
      <c r="E12" s="233"/>
      <c r="G12" s="1494" t="s">
        <v>141</v>
      </c>
      <c r="H12" s="1495"/>
      <c r="I12" s="1495"/>
      <c r="J12" s="255" t="s">
        <v>147</v>
      </c>
    </row>
    <row r="13" spans="1:11" ht="15.75" thickTop="1" x14ac:dyDescent="0.2">
      <c r="A13" s="231">
        <v>300000</v>
      </c>
      <c r="B13" s="234">
        <v>800000</v>
      </c>
      <c r="C13" s="715">
        <v>37500</v>
      </c>
      <c r="D13" s="235">
        <v>0.125</v>
      </c>
      <c r="E13" s="233"/>
      <c r="G13" s="1496" t="s">
        <v>142</v>
      </c>
      <c r="H13" s="1497"/>
      <c r="I13" s="1497"/>
      <c r="J13" s="256">
        <v>0.2</v>
      </c>
    </row>
    <row r="14" spans="1:11" x14ac:dyDescent="0.2">
      <c r="A14" s="236">
        <v>800000</v>
      </c>
      <c r="B14" s="238">
        <v>4000000</v>
      </c>
      <c r="C14" s="252">
        <v>100000</v>
      </c>
      <c r="D14" s="239">
        <v>0.1</v>
      </c>
      <c r="E14" s="233"/>
      <c r="G14" s="1486" t="s">
        <v>143</v>
      </c>
      <c r="H14" s="1487"/>
      <c r="I14" s="1487"/>
      <c r="J14" s="257">
        <v>0.35</v>
      </c>
    </row>
    <row r="15" spans="1:11" x14ac:dyDescent="0.2">
      <c r="A15" s="236">
        <v>4000000</v>
      </c>
      <c r="B15" s="238">
        <v>8500000</v>
      </c>
      <c r="C15" s="252">
        <v>420000</v>
      </c>
      <c r="D15" s="239">
        <v>0.09</v>
      </c>
      <c r="E15" s="233"/>
      <c r="G15" s="1486" t="s">
        <v>144</v>
      </c>
      <c r="H15" s="1487"/>
      <c r="I15" s="1487"/>
      <c r="J15" s="257">
        <v>0.2</v>
      </c>
    </row>
    <row r="16" spans="1:11" x14ac:dyDescent="0.2">
      <c r="A16" s="236">
        <v>8500000</v>
      </c>
      <c r="B16" s="238">
        <v>19500000</v>
      </c>
      <c r="C16" s="252">
        <v>825000</v>
      </c>
      <c r="D16" s="239">
        <v>0.08</v>
      </c>
      <c r="E16" s="233"/>
      <c r="G16" s="1486" t="s">
        <v>145</v>
      </c>
      <c r="H16" s="1487"/>
      <c r="I16" s="1487"/>
      <c r="J16" s="257">
        <v>0.2</v>
      </c>
    </row>
    <row r="17" spans="1:10" ht="15.75" thickBot="1" x14ac:dyDescent="0.25">
      <c r="A17" s="240">
        <v>19500000</v>
      </c>
      <c r="B17" s="241"/>
      <c r="C17" s="254">
        <v>1705000</v>
      </c>
      <c r="D17" s="242">
        <v>7.0000000000000007E-2</v>
      </c>
      <c r="E17" s="233"/>
      <c r="G17" s="1492" t="s">
        <v>146</v>
      </c>
      <c r="H17" s="1493"/>
      <c r="I17" s="1493"/>
      <c r="J17" s="259">
        <v>0.05</v>
      </c>
    </row>
    <row r="18" spans="1:10" x14ac:dyDescent="0.2">
      <c r="A18" s="244"/>
      <c r="B18" s="245"/>
      <c r="C18" s="244"/>
      <c r="D18" s="246"/>
      <c r="E18" s="233"/>
    </row>
    <row r="19" spans="1:10" ht="33" customHeight="1" thickBot="1" x14ac:dyDescent="0.3">
      <c r="A19" s="249" t="s">
        <v>176</v>
      </c>
      <c r="B19" s="1488" t="s">
        <v>167</v>
      </c>
      <c r="C19" s="1489"/>
      <c r="D19" s="1489"/>
      <c r="E19" s="247"/>
    </row>
    <row r="20" spans="1:10" x14ac:dyDescent="0.2">
      <c r="A20" s="33">
        <f>1*0</f>
        <v>0</v>
      </c>
      <c r="B20" s="250">
        <v>300000</v>
      </c>
      <c r="C20" s="34">
        <v>0</v>
      </c>
      <c r="D20" s="251">
        <v>0.05</v>
      </c>
      <c r="E20" s="248"/>
      <c r="G20" s="898"/>
      <c r="J20" s="258">
        <v>55</v>
      </c>
    </row>
    <row r="21" spans="1:10" x14ac:dyDescent="0.2">
      <c r="A21" s="236">
        <v>300000</v>
      </c>
      <c r="B21" s="238">
        <v>2750000</v>
      </c>
      <c r="C21" s="252">
        <v>15000</v>
      </c>
      <c r="D21" s="237">
        <v>0.05</v>
      </c>
      <c r="E21" s="248"/>
      <c r="G21" s="898"/>
      <c r="J21" s="258">
        <v>75</v>
      </c>
    </row>
    <row r="22" spans="1:10" x14ac:dyDescent="0.2">
      <c r="A22" s="236">
        <f>B21</f>
        <v>2750000</v>
      </c>
      <c r="B22" s="238">
        <v>8000000</v>
      </c>
      <c r="C22" s="252">
        <v>137500</v>
      </c>
      <c r="D22" s="237">
        <v>0.04</v>
      </c>
      <c r="E22" s="248"/>
      <c r="J22" s="258">
        <v>95</v>
      </c>
    </row>
    <row r="23" spans="1:10" x14ac:dyDescent="0.2">
      <c r="A23" s="236">
        <f>B22</f>
        <v>8000000</v>
      </c>
      <c r="B23" s="238">
        <v>27300000</v>
      </c>
      <c r="C23" s="252">
        <v>347500</v>
      </c>
      <c r="D23" s="237">
        <v>2.6499999999999999E-2</v>
      </c>
      <c r="E23" s="248"/>
      <c r="J23" s="258">
        <v>100</v>
      </c>
    </row>
    <row r="24" spans="1:10" ht="15.75" thickBot="1" x14ac:dyDescent="0.25">
      <c r="A24" s="240">
        <f>B23</f>
        <v>27300000</v>
      </c>
      <c r="B24" s="253"/>
      <c r="C24" s="254">
        <v>858950</v>
      </c>
      <c r="D24" s="243">
        <v>1.6500000000000001E-2</v>
      </c>
      <c r="E24" s="248"/>
    </row>
    <row r="25" spans="1:10" x14ac:dyDescent="0.2">
      <c r="A25" s="248"/>
      <c r="B25" s="248"/>
      <c r="C25" s="248"/>
      <c r="D25" s="248"/>
      <c r="E25" s="248"/>
    </row>
    <row r="26" spans="1:10" ht="30.75" customHeight="1" thickBot="1" x14ac:dyDescent="0.3">
      <c r="A26" s="249" t="s">
        <v>177</v>
      </c>
      <c r="B26" s="1488" t="s">
        <v>168</v>
      </c>
      <c r="C26" s="1489"/>
      <c r="D26" s="1489"/>
      <c r="E26" s="248"/>
    </row>
    <row r="27" spans="1:10" ht="18" customHeight="1" x14ac:dyDescent="0.2">
      <c r="A27" s="33">
        <f>1*0</f>
        <v>0</v>
      </c>
      <c r="B27" s="250">
        <v>300000</v>
      </c>
      <c r="C27" s="34"/>
      <c r="D27" s="251">
        <v>2.5000000000000001E-2</v>
      </c>
      <c r="E27" s="248"/>
    </row>
    <row r="28" spans="1:10" x14ac:dyDescent="0.2">
      <c r="A28" s="236">
        <v>300000</v>
      </c>
      <c r="B28" s="238">
        <v>2750000</v>
      </c>
      <c r="C28" s="252">
        <v>7500</v>
      </c>
      <c r="D28" s="237">
        <v>2.5000000000000001E-2</v>
      </c>
      <c r="E28" s="248"/>
    </row>
    <row r="29" spans="1:10" x14ac:dyDescent="0.2">
      <c r="A29" s="236">
        <f>B28</f>
        <v>2750000</v>
      </c>
      <c r="B29" s="238">
        <v>8000000</v>
      </c>
      <c r="C29" s="252">
        <v>68750</v>
      </c>
      <c r="D29" s="237">
        <v>0.02</v>
      </c>
      <c r="E29" s="248"/>
    </row>
    <row r="30" spans="1:10" x14ac:dyDescent="0.2">
      <c r="A30" s="236">
        <f>B29</f>
        <v>8000000</v>
      </c>
      <c r="B30" s="238">
        <v>27300000</v>
      </c>
      <c r="C30" s="252">
        <v>173750</v>
      </c>
      <c r="D30" s="237">
        <v>1.35E-2</v>
      </c>
      <c r="E30" s="248"/>
    </row>
    <row r="31" spans="1:10" ht="15.75" thickBot="1" x14ac:dyDescent="0.25">
      <c r="A31" s="240">
        <f>B30</f>
        <v>27300000</v>
      </c>
      <c r="B31" s="253"/>
      <c r="C31" s="254">
        <v>434300</v>
      </c>
      <c r="D31" s="243">
        <v>8.5000000000000006E-3</v>
      </c>
      <c r="E31" s="248"/>
    </row>
    <row r="32" spans="1:10" x14ac:dyDescent="0.2">
      <c r="A32" s="248"/>
      <c r="B32" s="248"/>
      <c r="C32" s="248"/>
      <c r="D32" s="248"/>
      <c r="E32" s="248"/>
    </row>
    <row r="33" spans="1:5" x14ac:dyDescent="0.2">
      <c r="A33" s="248"/>
      <c r="B33" s="248"/>
      <c r="C33" s="248"/>
      <c r="D33" s="248"/>
      <c r="E33" s="248"/>
    </row>
    <row r="34" spans="1:5" x14ac:dyDescent="0.2">
      <c r="E34" s="248"/>
    </row>
    <row r="35" spans="1:5" x14ac:dyDescent="0.2">
      <c r="E35" s="248"/>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0">
    <mergeCell ref="B2:D2"/>
    <mergeCell ref="G16:I16"/>
    <mergeCell ref="B19:D19"/>
    <mergeCell ref="B26:D26"/>
    <mergeCell ref="B11:D11"/>
    <mergeCell ref="G17:I17"/>
    <mergeCell ref="G12:I12"/>
    <mergeCell ref="G13:I13"/>
    <mergeCell ref="G14:I14"/>
    <mergeCell ref="G15:I15"/>
  </mergeCells>
  <phoneticPr fontId="0" type="noConversion"/>
  <pageMargins left="0.75" right="0.75" top="1" bottom="1" header="0.5" footer="0.5"/>
  <pageSetup paperSize="9" scale="94" orientation="portrait" horizontalDpi="300" verticalDpi="300"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J58"/>
  <sheetViews>
    <sheetView zoomScale="75" zoomScaleNormal="75" zoomScaleSheetLayoutView="75" workbookViewId="0">
      <selection activeCell="E7" sqref="E7"/>
    </sheetView>
  </sheetViews>
  <sheetFormatPr defaultRowHeight="15" x14ac:dyDescent="0.2"/>
  <cols>
    <col min="1" max="1" width="12.88671875" customWidth="1"/>
    <col min="2" max="3" width="9.6640625" customWidth="1"/>
    <col min="4" max="4" width="21" customWidth="1"/>
    <col min="5" max="5" width="14.6640625" customWidth="1"/>
    <col min="6" max="6" width="16" customWidth="1"/>
    <col min="7" max="7" width="16.44140625" customWidth="1"/>
    <col min="8" max="8" width="17.5546875" customWidth="1"/>
    <col min="9" max="9" width="14.21875" customWidth="1"/>
  </cols>
  <sheetData>
    <row r="1" spans="1:10" ht="48.75" customHeight="1" thickTop="1" x14ac:dyDescent="0.2">
      <c r="A1" s="339"/>
      <c r="B1" s="748"/>
      <c r="C1" s="748"/>
      <c r="D1" s="1516" t="str">
        <f>'Summary Invoice '!K1</f>
        <v xml:space="preserve"> FEE FOR CIVIL/STRUCTURAL ENGINEERING SERVICES: </v>
      </c>
      <c r="E1" s="1517"/>
      <c r="F1" s="1517"/>
      <c r="G1" s="1517"/>
      <c r="H1" s="216"/>
      <c r="I1" s="886"/>
    </row>
    <row r="2" spans="1:10" x14ac:dyDescent="0.2">
      <c r="A2" s="209"/>
      <c r="B2" s="217"/>
      <c r="C2" s="217"/>
      <c r="D2" s="291"/>
      <c r="E2" s="217"/>
      <c r="F2" s="217"/>
      <c r="G2" s="217"/>
      <c r="H2" s="891" t="str">
        <f>'Input Data'!H3</f>
        <v>Version 1.1  2012-10</v>
      </c>
      <c r="I2" s="886"/>
    </row>
    <row r="3" spans="1:10" ht="26.25" customHeight="1" x14ac:dyDescent="0.2">
      <c r="A3" s="340"/>
      <c r="B3" s="217"/>
      <c r="C3" s="217"/>
      <c r="D3" s="751" t="str">
        <f>'Summary Invoice '!K2</f>
        <v>ENGINEERING PROJECT:  2003 FEES</v>
      </c>
      <c r="E3" s="217"/>
      <c r="F3" s="217"/>
      <c r="G3" s="286" t="s">
        <v>237</v>
      </c>
      <c r="H3" s="887">
        <f>'Input Data'!D19</f>
        <v>0</v>
      </c>
      <c r="I3" s="886"/>
    </row>
    <row r="4" spans="1:10" x14ac:dyDescent="0.2">
      <c r="A4" s="209"/>
      <c r="B4" s="217"/>
      <c r="C4" s="217"/>
      <c r="D4" s="217"/>
      <c r="E4" s="217"/>
      <c r="F4" s="217"/>
      <c r="G4" s="217"/>
      <c r="H4" s="750"/>
      <c r="I4" s="749"/>
      <c r="J4" s="2"/>
    </row>
    <row r="5" spans="1:10" ht="20.25" x14ac:dyDescent="0.2">
      <c r="A5" s="167" t="s">
        <v>160</v>
      </c>
      <c r="B5" s="217"/>
      <c r="C5" s="217"/>
      <c r="D5" s="217"/>
      <c r="E5" s="217"/>
      <c r="F5" s="217"/>
      <c r="G5" s="217"/>
      <c r="H5" s="218"/>
      <c r="I5" s="341"/>
    </row>
    <row r="6" spans="1:10" x14ac:dyDescent="0.2">
      <c r="A6" s="209"/>
      <c r="B6" s="217"/>
      <c r="C6" s="217"/>
      <c r="D6" s="217"/>
      <c r="E6" s="217"/>
      <c r="F6" s="217"/>
      <c r="G6" s="217"/>
      <c r="H6" s="218"/>
      <c r="I6" s="2"/>
    </row>
    <row r="7" spans="1:10" ht="20.25" x14ac:dyDescent="0.2">
      <c r="A7" s="292" t="s">
        <v>161</v>
      </c>
      <c r="B7" s="993">
        <f>'Input Data'!$D$5</f>
        <v>0</v>
      </c>
      <c r="C7" s="185"/>
      <c r="D7" s="288" t="s">
        <v>544</v>
      </c>
      <c r="E7" s="994">
        <f>'Input Data'!$D$20</f>
        <v>0</v>
      </c>
      <c r="F7" s="1504" t="str">
        <f>'Input Data'!D23</f>
        <v>PRELIMINARY DESIGN</v>
      </c>
      <c r="G7" s="1505"/>
      <c r="H7" s="44" t="s">
        <v>164</v>
      </c>
    </row>
    <row r="8" spans="1:10" ht="31.5" customHeight="1" x14ac:dyDescent="0.2">
      <c r="A8" s="1513">
        <f>'Input Data'!D9</f>
        <v>0</v>
      </c>
      <c r="B8" s="1514"/>
      <c r="C8" s="1514"/>
      <c r="D8" s="1514"/>
      <c r="E8" s="1514"/>
      <c r="F8" s="1514"/>
      <c r="G8" s="1514"/>
      <c r="H8" s="1515"/>
      <c r="I8" s="42"/>
    </row>
    <row r="9" spans="1:10" ht="26.25" customHeight="1" x14ac:dyDescent="0.2">
      <c r="A9" s="1531">
        <f>'Input Data'!D10</f>
        <v>0</v>
      </c>
      <c r="B9" s="1514"/>
      <c r="C9" s="1514"/>
      <c r="D9" s="1514"/>
      <c r="E9" s="1514"/>
      <c r="F9" s="1514"/>
      <c r="G9" s="1514"/>
      <c r="H9" s="1515"/>
      <c r="I9" s="41"/>
    </row>
    <row r="10" spans="1:10" ht="15.75" thickBot="1" x14ac:dyDescent="0.25">
      <c r="A10" s="209"/>
      <c r="B10" s="217"/>
      <c r="C10" s="217"/>
      <c r="D10" s="217"/>
      <c r="E10" s="217"/>
      <c r="F10" s="217"/>
      <c r="G10" s="217"/>
      <c r="H10" s="218"/>
      <c r="I10" s="2"/>
    </row>
    <row r="11" spans="1:10" ht="93.75" customHeight="1" thickTop="1" thickBot="1" x14ac:dyDescent="0.25">
      <c r="A11" s="1510" t="s">
        <v>255</v>
      </c>
      <c r="B11" s="1511"/>
      <c r="C11" s="1511"/>
      <c r="D11" s="1512"/>
      <c r="E11" s="890" t="s">
        <v>154</v>
      </c>
      <c r="F11" s="890" t="s">
        <v>169</v>
      </c>
      <c r="G11" s="521" t="s">
        <v>170</v>
      </c>
      <c r="H11" s="287" t="s">
        <v>171</v>
      </c>
    </row>
    <row r="12" spans="1:10" ht="48" customHeight="1" thickTop="1" x14ac:dyDescent="0.2">
      <c r="A12" s="1318" t="s">
        <v>277</v>
      </c>
      <c r="B12" s="1427"/>
      <c r="C12" s="1427"/>
      <c r="D12" s="1498"/>
      <c r="E12" s="888"/>
      <c r="F12" s="888"/>
      <c r="G12" s="889"/>
      <c r="H12" s="796">
        <f>IF('Input Data'!$C$8="e",IF('Input Data'!$E$23&lt;4,E12,IF('Input Data'!$E$23=4,F12,IF('Input Data'!$E$23=5,G12))))</f>
        <v>0</v>
      </c>
    </row>
    <row r="13" spans="1:10" ht="54.75" customHeight="1" x14ac:dyDescent="0.2">
      <c r="A13" s="1506" t="s">
        <v>289</v>
      </c>
      <c r="B13" s="1507"/>
      <c r="C13" s="1507"/>
      <c r="D13" s="1508"/>
      <c r="E13" s="882"/>
      <c r="F13" s="882"/>
      <c r="G13" s="797"/>
      <c r="H13" s="798">
        <f>IF('Input Data'!$C$8="e",IF('Input Data'!$E$23&lt;4,E13,IF('Input Data'!$E$23=4,F13,IF('Input Data'!$E$23=5,G13))))</f>
        <v>0</v>
      </c>
    </row>
    <row r="14" spans="1:10" ht="57" customHeight="1" x14ac:dyDescent="0.2">
      <c r="A14" s="1506" t="s">
        <v>316</v>
      </c>
      <c r="B14" s="1507"/>
      <c r="C14" s="1507"/>
      <c r="D14" s="1508"/>
      <c r="E14" s="882"/>
      <c r="F14" s="882"/>
      <c r="G14" s="797"/>
      <c r="H14" s="798">
        <f>IF('Input Data'!$C$8="e",IF('Input Data'!$E$23&lt;4,1/3*E14,IF('Input Data'!$E$23=4,1/3*F14,IF('Input Data'!$E$23=5,1/3*G14))))</f>
        <v>0</v>
      </c>
    </row>
    <row r="15" spans="1:10" ht="61.5" customHeight="1" thickBot="1" x14ac:dyDescent="0.25">
      <c r="A15" s="1318" t="s">
        <v>317</v>
      </c>
      <c r="B15" s="1427"/>
      <c r="C15" s="1427"/>
      <c r="D15" s="1498"/>
      <c r="E15" s="885"/>
      <c r="F15" s="885"/>
      <c r="G15" s="815"/>
      <c r="H15" s="796">
        <f>IF('Input Data'!$C$8="e",IF('Input Data'!$E$23&lt;4,1/3*E15,IF('Input Data'!$E$23=4,1/3*F15,IF('Input Data'!$E$23=5,1/3*G15))))</f>
        <v>0</v>
      </c>
    </row>
    <row r="16" spans="1:10" ht="45.75" customHeight="1" thickBot="1" x14ac:dyDescent="0.25">
      <c r="A16" s="1343" t="s">
        <v>256</v>
      </c>
      <c r="B16" s="1344"/>
      <c r="C16" s="1344"/>
      <c r="D16" s="1509"/>
      <c r="E16" s="883">
        <f>SUM(E12:E15)</f>
        <v>0</v>
      </c>
      <c r="F16" s="883">
        <f>SUM(F12:F15)</f>
        <v>0</v>
      </c>
      <c r="G16" s="884">
        <f>SUM(G12:G15)</f>
        <v>0</v>
      </c>
      <c r="H16" s="813">
        <f>SUM(H12:H15)</f>
        <v>0</v>
      </c>
    </row>
    <row r="17" spans="1:8" ht="45.75" customHeight="1" thickTop="1" thickBot="1" x14ac:dyDescent="0.25">
      <c r="A17" s="1502" t="str">
        <f>IF('Input Data'!$E$23=5,IF(G16=H24,"","THE VALUE OF ( C) MUST BE THE SAME AS (D)"),"")</f>
        <v/>
      </c>
      <c r="B17" s="1503"/>
      <c r="C17" s="1503"/>
      <c r="D17" s="1503"/>
      <c r="E17" s="1503"/>
      <c r="F17" s="1503"/>
      <c r="G17" s="581" t="str">
        <f>IF('Input Data'!$E$23=5,IF($H$24=$G$16,"","ERROR"),"")</f>
        <v/>
      </c>
      <c r="H17" s="582"/>
    </row>
    <row r="18" spans="1:8" ht="11.25" customHeight="1" thickBot="1" x14ac:dyDescent="0.25">
      <c r="A18" s="1523"/>
      <c r="B18" s="1524"/>
      <c r="C18" s="1524"/>
      <c r="D18" s="583"/>
      <c r="E18" s="584"/>
      <c r="F18" s="585"/>
      <c r="G18" s="586"/>
      <c r="H18" s="587"/>
    </row>
    <row r="19" spans="1:8" ht="60.75" customHeight="1" thickTop="1" thickBot="1" x14ac:dyDescent="0.25">
      <c r="A19" s="1510" t="s">
        <v>261</v>
      </c>
      <c r="B19" s="1511"/>
      <c r="C19" s="1511"/>
      <c r="D19" s="1529"/>
      <c r="E19" s="1530"/>
      <c r="F19" s="1512"/>
      <c r="G19" s="521" t="s">
        <v>172</v>
      </c>
      <c r="H19" s="287" t="s">
        <v>171</v>
      </c>
    </row>
    <row r="20" spans="1:8" ht="33" customHeight="1" thickTop="1" x14ac:dyDescent="0.2">
      <c r="A20" s="1310" t="s">
        <v>278</v>
      </c>
      <c r="B20" s="1311"/>
      <c r="C20" s="1311"/>
      <c r="D20" s="1311"/>
      <c r="E20" s="1525"/>
      <c r="F20" s="1525"/>
      <c r="G20" s="795"/>
      <c r="H20" s="807">
        <f>IF('Input Data'!$E$23&gt;3,G20,0)</f>
        <v>0</v>
      </c>
    </row>
    <row r="21" spans="1:8" ht="35.25" customHeight="1" x14ac:dyDescent="0.2">
      <c r="A21" s="1526" t="s">
        <v>288</v>
      </c>
      <c r="B21" s="1527"/>
      <c r="C21" s="1527"/>
      <c r="D21" s="1527"/>
      <c r="E21" s="1528"/>
      <c r="F21" s="1528"/>
      <c r="G21" s="797"/>
      <c r="H21" s="808">
        <f>IF('Input Data'!$E$23&gt;3,G21,0)</f>
        <v>0</v>
      </c>
    </row>
    <row r="22" spans="1:8" ht="36" customHeight="1" x14ac:dyDescent="0.2">
      <c r="A22" s="1499" t="s">
        <v>321</v>
      </c>
      <c r="B22" s="1500"/>
      <c r="C22" s="1500"/>
      <c r="D22" s="1500"/>
      <c r="E22" s="1500"/>
      <c r="F22" s="1501"/>
      <c r="G22" s="881"/>
      <c r="H22" s="808">
        <f>IF('Input Data'!$E$23&gt;3,1/3*G22,0)</f>
        <v>0</v>
      </c>
    </row>
    <row r="23" spans="1:8" ht="40.5" customHeight="1" thickBot="1" x14ac:dyDescent="0.25">
      <c r="A23" s="1313" t="s">
        <v>322</v>
      </c>
      <c r="B23" s="1314"/>
      <c r="C23" s="1314"/>
      <c r="D23" s="1314"/>
      <c r="E23" s="1525"/>
      <c r="F23" s="1525"/>
      <c r="G23" s="795"/>
      <c r="H23" s="807">
        <f>IF('Input Data'!$E$23&gt;3,1/3*G23,0)</f>
        <v>0</v>
      </c>
    </row>
    <row r="24" spans="1:8" ht="36" customHeight="1" thickBot="1" x14ac:dyDescent="0.25">
      <c r="A24" s="1343" t="s">
        <v>240</v>
      </c>
      <c r="B24" s="1344"/>
      <c r="C24" s="1344"/>
      <c r="D24" s="1520"/>
      <c r="E24" s="1521"/>
      <c r="F24" s="1522"/>
      <c r="G24" s="813">
        <f>SUM(G20:G23)</f>
        <v>0</v>
      </c>
      <c r="H24" s="813">
        <f>SUM(H20:H23)</f>
        <v>0</v>
      </c>
    </row>
    <row r="25" spans="1:8" ht="48.75" customHeight="1" thickTop="1" thickBot="1" x14ac:dyDescent="0.25">
      <c r="A25" s="1518" t="s">
        <v>257</v>
      </c>
      <c r="B25" s="1519"/>
      <c r="C25" s="1519"/>
      <c r="D25" s="1519"/>
      <c r="E25" s="1519"/>
      <c r="F25" s="1519"/>
      <c r="G25" s="290"/>
      <c r="H25" s="219"/>
    </row>
    <row r="26" spans="1:8" ht="15.75" thickTop="1" x14ac:dyDescent="0.2">
      <c r="A26" s="299"/>
      <c r="B26" s="299"/>
      <c r="C26" s="299"/>
      <c r="D26" s="299"/>
      <c r="E26" s="299"/>
      <c r="F26" s="299"/>
    </row>
    <row r="27" spans="1:8" x14ac:dyDescent="0.2">
      <c r="A27" s="299"/>
      <c r="B27" s="299"/>
      <c r="C27" s="299"/>
      <c r="D27" s="299"/>
      <c r="E27" s="299"/>
      <c r="F27" s="299"/>
    </row>
    <row r="28" spans="1:8" x14ac:dyDescent="0.2">
      <c r="A28" s="299"/>
      <c r="B28" s="299"/>
      <c r="C28" s="299"/>
      <c r="D28" s="299"/>
      <c r="E28" s="299"/>
      <c r="F28" s="299"/>
    </row>
    <row r="29" spans="1:8" x14ac:dyDescent="0.2">
      <c r="A29" s="299"/>
      <c r="B29" s="299"/>
      <c r="C29" s="299"/>
      <c r="D29" s="299"/>
      <c r="E29" s="299"/>
      <c r="F29" s="299"/>
    </row>
    <row r="30" spans="1:8" x14ac:dyDescent="0.2">
      <c r="A30" s="299"/>
      <c r="B30" s="299"/>
      <c r="C30" s="299"/>
      <c r="D30" s="299"/>
      <c r="E30" s="299"/>
      <c r="F30" s="299"/>
    </row>
    <row r="31" spans="1:8" x14ac:dyDescent="0.2">
      <c r="A31" s="299"/>
      <c r="B31" s="299"/>
      <c r="C31" s="299"/>
      <c r="D31" s="299"/>
      <c r="E31" s="299"/>
      <c r="F31" s="299"/>
    </row>
    <row r="32" spans="1:8" x14ac:dyDescent="0.2">
      <c r="A32" s="299"/>
      <c r="B32" s="299"/>
      <c r="C32" s="299"/>
      <c r="D32" s="299"/>
      <c r="E32" s="299"/>
      <c r="F32" s="299"/>
    </row>
    <row r="33" spans="1:6" x14ac:dyDescent="0.2">
      <c r="A33" s="299"/>
      <c r="B33" s="299"/>
      <c r="C33" s="299"/>
      <c r="D33" s="299"/>
      <c r="E33" s="299"/>
      <c r="F33" s="299"/>
    </row>
    <row r="34" spans="1:6" x14ac:dyDescent="0.2">
      <c r="A34" s="299"/>
      <c r="B34" s="299"/>
      <c r="C34" s="299"/>
      <c r="D34" s="299"/>
      <c r="E34" s="299"/>
      <c r="F34" s="299"/>
    </row>
    <row r="35" spans="1:6" x14ac:dyDescent="0.2">
      <c r="A35" s="299"/>
      <c r="B35" s="299"/>
      <c r="C35" s="299"/>
      <c r="D35" s="299"/>
      <c r="E35" s="299"/>
      <c r="F35" s="299"/>
    </row>
    <row r="36" spans="1:6" x14ac:dyDescent="0.2">
      <c r="A36" s="299"/>
      <c r="B36" s="299"/>
      <c r="C36" s="299"/>
      <c r="D36" s="299"/>
      <c r="E36" s="299"/>
      <c r="F36" s="299"/>
    </row>
    <row r="37" spans="1:6" x14ac:dyDescent="0.2">
      <c r="A37" s="299"/>
      <c r="B37" s="299"/>
      <c r="C37" s="299"/>
      <c r="D37" s="299"/>
      <c r="E37" s="299"/>
      <c r="F37" s="299"/>
    </row>
    <row r="38" spans="1:6" x14ac:dyDescent="0.2">
      <c r="A38" s="299"/>
      <c r="B38" s="299"/>
      <c r="C38" s="299"/>
      <c r="D38" s="299"/>
      <c r="E38" s="299"/>
      <c r="F38" s="299"/>
    </row>
    <row r="39" spans="1:6" x14ac:dyDescent="0.2">
      <c r="A39" s="299"/>
      <c r="B39" s="299"/>
      <c r="C39" s="299"/>
      <c r="D39" s="299"/>
      <c r="E39" s="299"/>
      <c r="F39" s="299"/>
    </row>
    <row r="40" spans="1:6" x14ac:dyDescent="0.2">
      <c r="A40" s="299"/>
      <c r="B40" s="299"/>
      <c r="C40" s="299"/>
      <c r="D40" s="299"/>
      <c r="E40" s="299"/>
      <c r="F40" s="299"/>
    </row>
    <row r="41" spans="1:6" x14ac:dyDescent="0.2">
      <c r="A41" s="299"/>
      <c r="B41" s="299"/>
      <c r="C41" s="299"/>
      <c r="D41" s="299"/>
      <c r="E41" s="299"/>
      <c r="F41" s="299"/>
    </row>
    <row r="42" spans="1:6" x14ac:dyDescent="0.2">
      <c r="A42" s="299"/>
      <c r="B42" s="299"/>
      <c r="C42" s="299"/>
      <c r="D42" s="299"/>
      <c r="E42" s="299"/>
      <c r="F42" s="299"/>
    </row>
    <row r="43" spans="1:6" x14ac:dyDescent="0.2">
      <c r="A43" s="299"/>
      <c r="B43" s="299"/>
      <c r="C43" s="299"/>
      <c r="D43" s="299"/>
      <c r="E43" s="299"/>
      <c r="F43" s="299"/>
    </row>
    <row r="44" spans="1:6" x14ac:dyDescent="0.2">
      <c r="A44" s="299"/>
      <c r="B44" s="299"/>
      <c r="C44" s="299"/>
      <c r="D44" s="299"/>
      <c r="E44" s="299"/>
      <c r="F44" s="299"/>
    </row>
    <row r="45" spans="1:6" x14ac:dyDescent="0.2">
      <c r="A45" s="299"/>
      <c r="B45" s="299"/>
      <c r="C45" s="299"/>
      <c r="D45" s="299"/>
      <c r="E45" s="299"/>
      <c r="F45" s="299"/>
    </row>
    <row r="46" spans="1:6" x14ac:dyDescent="0.2">
      <c r="A46" s="299"/>
      <c r="B46" s="299"/>
      <c r="C46" s="299"/>
      <c r="D46" s="299"/>
      <c r="E46" s="299"/>
      <c r="F46" s="299"/>
    </row>
    <row r="47" spans="1:6" x14ac:dyDescent="0.2">
      <c r="A47" s="299"/>
      <c r="B47" s="299"/>
      <c r="C47" s="299"/>
      <c r="D47" s="299"/>
      <c r="E47" s="299"/>
      <c r="F47" s="299"/>
    </row>
    <row r="48" spans="1:6" x14ac:dyDescent="0.2">
      <c r="A48" s="299"/>
      <c r="B48" s="299"/>
      <c r="C48" s="299"/>
      <c r="D48" s="299"/>
      <c r="E48" s="299"/>
      <c r="F48" s="299"/>
    </row>
    <row r="49" spans="1:6" x14ac:dyDescent="0.2">
      <c r="A49" s="299"/>
      <c r="B49" s="299"/>
      <c r="C49" s="299"/>
      <c r="D49" s="299"/>
      <c r="E49" s="299"/>
      <c r="F49" s="299"/>
    </row>
    <row r="50" spans="1:6" x14ac:dyDescent="0.2">
      <c r="A50" s="299"/>
      <c r="B50" s="299"/>
      <c r="C50" s="299"/>
      <c r="D50" s="299"/>
      <c r="E50" s="299"/>
      <c r="F50" s="299"/>
    </row>
    <row r="51" spans="1:6" x14ac:dyDescent="0.2">
      <c r="A51" s="299"/>
      <c r="B51" s="299"/>
      <c r="C51" s="299"/>
      <c r="D51" s="299"/>
      <c r="E51" s="299"/>
      <c r="F51" s="299"/>
    </row>
    <row r="52" spans="1:6" x14ac:dyDescent="0.2">
      <c r="A52" s="299"/>
      <c r="B52" s="299"/>
      <c r="C52" s="299"/>
      <c r="D52" s="299"/>
      <c r="E52" s="299"/>
      <c r="F52" s="299"/>
    </row>
    <row r="53" spans="1:6" x14ac:dyDescent="0.2">
      <c r="A53" s="299"/>
      <c r="B53" s="299"/>
      <c r="C53" s="299"/>
      <c r="D53" s="299"/>
      <c r="E53" s="299"/>
      <c r="F53" s="299"/>
    </row>
    <row r="54" spans="1:6" x14ac:dyDescent="0.2">
      <c r="A54" s="299"/>
      <c r="B54" s="299"/>
      <c r="C54" s="299"/>
      <c r="D54" s="299"/>
      <c r="E54" s="299"/>
      <c r="F54" s="299"/>
    </row>
    <row r="55" spans="1:6" x14ac:dyDescent="0.2">
      <c r="A55" s="299"/>
      <c r="B55" s="299"/>
      <c r="C55" s="299"/>
      <c r="D55" s="299"/>
      <c r="E55" s="299"/>
      <c r="F55" s="299"/>
    </row>
    <row r="56" spans="1:6" x14ac:dyDescent="0.2">
      <c r="A56" s="299"/>
      <c r="B56" s="299"/>
      <c r="C56" s="299"/>
      <c r="D56" s="299"/>
      <c r="E56" s="299"/>
      <c r="F56" s="299"/>
    </row>
    <row r="57" spans="1:6" x14ac:dyDescent="0.2">
      <c r="A57" s="299"/>
      <c r="B57" s="299"/>
      <c r="C57" s="299"/>
      <c r="D57" s="299"/>
      <c r="E57" s="299"/>
      <c r="F57" s="299"/>
    </row>
    <row r="58" spans="1:6" x14ac:dyDescent="0.2">
      <c r="A58" s="299"/>
      <c r="B58" s="299"/>
      <c r="C58" s="299"/>
      <c r="D58" s="299"/>
      <c r="E58" s="299"/>
      <c r="F58" s="299"/>
    </row>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19">
    <mergeCell ref="D1:G1"/>
    <mergeCell ref="A25:F25"/>
    <mergeCell ref="A24:F24"/>
    <mergeCell ref="A18:C18"/>
    <mergeCell ref="A23:F23"/>
    <mergeCell ref="A21:F21"/>
    <mergeCell ref="A20:F20"/>
    <mergeCell ref="A19:F19"/>
    <mergeCell ref="A9:H9"/>
    <mergeCell ref="A12:D12"/>
    <mergeCell ref="A22:F22"/>
    <mergeCell ref="A17:F17"/>
    <mergeCell ref="F7:G7"/>
    <mergeCell ref="A13:D13"/>
    <mergeCell ref="A15:D15"/>
    <mergeCell ref="A16:D16"/>
    <mergeCell ref="A11:D11"/>
    <mergeCell ref="A14:D14"/>
    <mergeCell ref="A8:H8"/>
  </mergeCells>
  <phoneticPr fontId="0" type="noConversion"/>
  <printOptions horizontalCentered="1"/>
  <pageMargins left="0.74803149606299213" right="0.74803149606299213" top="0.78740157480314965" bottom="0.78740157480314965" header="0.51181102362204722" footer="0.51181102362204722"/>
  <pageSetup paperSize="9" scale="58" orientation="portrait" horizontalDpi="300" verticalDpi="300" r:id="rId2"/>
  <headerFooter alignWithMargins="0">
    <oddFooter>&amp;L&amp;F&amp;A]&amp;C&amp;P&amp;R&amp;D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Q59"/>
  <sheetViews>
    <sheetView zoomScale="75" zoomScaleNormal="75" zoomScaleSheetLayoutView="75" workbookViewId="0">
      <selection activeCell="B4" sqref="B4"/>
    </sheetView>
  </sheetViews>
  <sheetFormatPr defaultRowHeight="15" x14ac:dyDescent="0.2"/>
  <cols>
    <col min="1" max="1" width="13.33203125" customWidth="1"/>
    <col min="2" max="2" width="17.21875" customWidth="1"/>
    <col min="3" max="3" width="5.6640625" customWidth="1"/>
    <col min="4" max="4" width="5" customWidth="1"/>
    <col min="5" max="5" width="3.44140625" customWidth="1"/>
    <col min="6" max="6" width="2.44140625" customWidth="1"/>
    <col min="7" max="7" width="5" customWidth="1"/>
    <col min="8" max="8" width="1.88671875" customWidth="1"/>
    <col min="9" max="9" width="5.6640625" customWidth="1"/>
    <col min="10" max="10" width="3" customWidth="1"/>
    <col min="11" max="11" width="12.21875" customWidth="1"/>
    <col min="12" max="12" width="3.21875" customWidth="1"/>
    <col min="13" max="13" width="13.88671875" customWidth="1"/>
    <col min="14" max="14" width="2.77734375" customWidth="1"/>
    <col min="15" max="15" width="12" customWidth="1"/>
    <col min="16" max="16" width="2.88671875" customWidth="1"/>
    <col min="17" max="17" width="18.77734375" customWidth="1"/>
  </cols>
  <sheetData>
    <row r="1" spans="1:17" ht="32.25" customHeight="1" thickTop="1" x14ac:dyDescent="0.2">
      <c r="A1" s="343"/>
      <c r="B1" s="338"/>
      <c r="C1" s="338"/>
      <c r="D1" s="338"/>
      <c r="E1" s="338"/>
      <c r="F1" s="338"/>
      <c r="G1" s="338"/>
      <c r="H1" s="338"/>
      <c r="I1" s="338"/>
      <c r="J1" s="338"/>
      <c r="K1" s="352" t="s">
        <v>268</v>
      </c>
      <c r="L1" s="338"/>
      <c r="M1" s="338"/>
      <c r="N1" s="338"/>
      <c r="O1" s="338"/>
      <c r="P1" s="338"/>
      <c r="Q1" s="216"/>
    </row>
    <row r="2" spans="1:17" ht="31.5" customHeight="1" x14ac:dyDescent="0.2">
      <c r="A2" s="344"/>
      <c r="B2" s="345"/>
      <c r="C2" s="345"/>
      <c r="D2" s="345"/>
      <c r="E2" s="345"/>
      <c r="F2" s="185"/>
      <c r="G2" s="185"/>
      <c r="H2" s="185"/>
      <c r="I2" s="185"/>
      <c r="J2" s="185"/>
      <c r="K2" s="1557" t="str">
        <f>'Input Data'!E2</f>
        <v>FEE FOR CIVIL &amp; STRUCTURAL ENGINEERING SERVICES</v>
      </c>
      <c r="L2" s="1557"/>
      <c r="M2" s="1557"/>
      <c r="N2" s="1557"/>
      <c r="O2" s="1557"/>
      <c r="P2" s="1557"/>
      <c r="Q2" s="1558"/>
    </row>
    <row r="3" spans="1:17" ht="28.5" customHeight="1" x14ac:dyDescent="0.2">
      <c r="A3" s="346"/>
      <c r="B3" s="347"/>
      <c r="C3" s="347"/>
      <c r="D3" s="348"/>
      <c r="E3" s="349"/>
      <c r="F3" s="210"/>
      <c r="G3" s="210"/>
      <c r="H3" s="210"/>
      <c r="I3" s="210"/>
      <c r="J3" s="210"/>
      <c r="K3" s="1559" t="str">
        <f>'Input Data'!E3</f>
        <v>ENGINEERING PROJECT:  2003 FEES</v>
      </c>
      <c r="L3" s="1560"/>
      <c r="M3" s="1560"/>
      <c r="N3" s="1560"/>
      <c r="O3" s="1560"/>
      <c r="P3" s="210"/>
      <c r="Q3" s="89"/>
    </row>
    <row r="4" spans="1:17" ht="30" customHeight="1" x14ac:dyDescent="0.2">
      <c r="A4" s="319"/>
      <c r="B4" s="298"/>
      <c r="C4" s="298"/>
      <c r="D4" s="298"/>
      <c r="E4" s="298"/>
      <c r="F4" s="217"/>
      <c r="G4" s="217"/>
      <c r="H4" s="217"/>
      <c r="I4" s="217"/>
      <c r="J4" s="217"/>
      <c r="K4" s="298"/>
      <c r="L4" s="217"/>
      <c r="M4" s="1561"/>
      <c r="N4" s="1561"/>
      <c r="O4" s="1561"/>
      <c r="P4" s="1561"/>
      <c r="Q4" s="743" t="str">
        <f>'Input Data'!H3</f>
        <v>Version 1.1  2012-10</v>
      </c>
    </row>
    <row r="5" spans="1:17" ht="20.25" customHeight="1" x14ac:dyDescent="0.2">
      <c r="A5" s="363"/>
      <c r="B5" s="217"/>
      <c r="C5" s="217"/>
      <c r="D5" s="217"/>
      <c r="E5" s="217"/>
      <c r="F5" s="217"/>
      <c r="G5" s="217"/>
      <c r="H5" s="46"/>
      <c r="I5" s="46"/>
      <c r="J5" s="46"/>
      <c r="K5" s="350"/>
      <c r="L5" s="46"/>
      <c r="M5" s="46"/>
      <c r="N5" s="46"/>
      <c r="O5" s="351"/>
      <c r="P5" s="46"/>
      <c r="Q5" s="162"/>
    </row>
    <row r="6" spans="1:17" ht="21" customHeight="1" x14ac:dyDescent="0.2">
      <c r="A6" s="361" t="s">
        <v>230</v>
      </c>
      <c r="B6" s="993">
        <f>'Input Data'!$D$5</f>
        <v>0</v>
      </c>
      <c r="C6" s="298"/>
      <c r="D6" s="1562" t="str">
        <f>'Input Data'!D23</f>
        <v>PRELIMINARY DESIGN</v>
      </c>
      <c r="E6" s="1562"/>
      <c r="F6" s="1562"/>
      <c r="G6" s="1562"/>
      <c r="H6" s="1562"/>
      <c r="I6" s="1562"/>
      <c r="J6" s="1562"/>
      <c r="K6" s="71" t="s">
        <v>164</v>
      </c>
      <c r="L6" s="46"/>
      <c r="M6" s="1563" t="s">
        <v>159</v>
      </c>
      <c r="N6" s="1564"/>
      <c r="O6" s="1565">
        <f>'Input Data'!D19</f>
        <v>0</v>
      </c>
      <c r="P6" s="1468"/>
      <c r="Q6" s="1566"/>
    </row>
    <row r="7" spans="1:17" x14ac:dyDescent="0.2">
      <c r="A7" s="288" t="s">
        <v>544</v>
      </c>
      <c r="B7" s="994">
        <f>'Input Data'!$D$20</f>
        <v>0</v>
      </c>
      <c r="C7" s="77"/>
      <c r="D7" s="77"/>
      <c r="E7" s="77"/>
      <c r="F7" s="77"/>
      <c r="G7" s="77"/>
      <c r="H7" s="77"/>
      <c r="I7" s="77"/>
      <c r="J7" s="77"/>
      <c r="K7" s="77"/>
      <c r="L7" s="77"/>
      <c r="M7" s="77"/>
      <c r="N7" s="77"/>
      <c r="O7" s="77"/>
      <c r="P7" s="77"/>
      <c r="Q7" s="89"/>
    </row>
    <row r="8" spans="1:17" ht="24.75" customHeight="1" x14ac:dyDescent="0.2">
      <c r="A8" s="892" t="s">
        <v>21</v>
      </c>
      <c r="B8" s="1544">
        <f>'Input Data'!$D$9</f>
        <v>0</v>
      </c>
      <c r="C8" s="1545"/>
      <c r="D8" s="1545"/>
      <c r="E8" s="1545"/>
      <c r="F8" s="1545"/>
      <c r="G8" s="1545"/>
      <c r="H8" s="1545"/>
      <c r="I8" s="1545"/>
      <c r="J8" s="1545"/>
      <c r="K8" s="1545"/>
      <c r="L8" s="1545"/>
      <c r="M8" s="1545"/>
      <c r="N8" s="166"/>
      <c r="O8" s="166"/>
      <c r="P8" s="46"/>
      <c r="Q8" s="162"/>
    </row>
    <row r="9" spans="1:17" ht="24.75" customHeight="1" x14ac:dyDescent="0.2">
      <c r="A9" s="66"/>
      <c r="B9" s="1544">
        <f>'Input Data'!$D$10</f>
        <v>0</v>
      </c>
      <c r="C9" s="1545"/>
      <c r="D9" s="1545"/>
      <c r="E9" s="1545"/>
      <c r="F9" s="1545"/>
      <c r="G9" s="1545"/>
      <c r="H9" s="1545"/>
      <c r="I9" s="1545"/>
      <c r="J9" s="1545"/>
      <c r="K9" s="1545"/>
      <c r="L9" s="1545"/>
      <c r="M9" s="1545"/>
      <c r="N9" s="166"/>
      <c r="O9" s="166"/>
      <c r="P9" s="46"/>
      <c r="Q9" s="162"/>
    </row>
    <row r="10" spans="1:17" ht="15.75" thickBot="1" x14ac:dyDescent="0.25">
      <c r="A10" s="293"/>
      <c r="B10" s="95"/>
      <c r="C10" s="95"/>
      <c r="D10" s="95"/>
      <c r="E10" s="224"/>
      <c r="F10" s="224"/>
      <c r="G10" s="224"/>
      <c r="H10" s="224"/>
      <c r="I10" s="224"/>
      <c r="J10" s="224"/>
      <c r="K10" s="74"/>
      <c r="L10" s="74"/>
      <c r="M10" s="95"/>
      <c r="N10" s="95"/>
      <c r="O10" s="95"/>
      <c r="P10" s="95"/>
      <c r="Q10" s="163"/>
    </row>
    <row r="11" spans="1:17" ht="21.75" customHeight="1" thickTop="1" x14ac:dyDescent="0.2">
      <c r="A11" s="893"/>
      <c r="B11" s="894" t="s">
        <v>20</v>
      </c>
      <c r="C11" s="1546">
        <f>'Input Data'!$D$20</f>
        <v>0</v>
      </c>
      <c r="D11" s="1547"/>
      <c r="E11" s="1547"/>
      <c r="F11" s="1547"/>
      <c r="G11" s="1547"/>
      <c r="H11" s="1547"/>
      <c r="I11" s="1547"/>
      <c r="J11" s="176"/>
      <c r="K11" s="176"/>
      <c r="L11" s="177"/>
      <c r="M11" s="170" t="s">
        <v>159</v>
      </c>
      <c r="N11" s="176"/>
      <c r="O11" s="1541">
        <f>'Input Data'!D19</f>
        <v>0</v>
      </c>
      <c r="P11" s="1542"/>
      <c r="Q11" s="1543"/>
    </row>
    <row r="12" spans="1:17" ht="18.75" customHeight="1" x14ac:dyDescent="0.2">
      <c r="A12" s="79"/>
      <c r="B12" s="170" t="s">
        <v>23</v>
      </c>
      <c r="C12" s="1545">
        <f>'Input Data'!$D$22</f>
        <v>0</v>
      </c>
      <c r="D12" s="1532"/>
      <c r="E12" s="1532"/>
      <c r="F12" s="1532"/>
      <c r="G12" s="1532"/>
      <c r="H12" s="1532"/>
      <c r="I12" s="1532"/>
      <c r="J12" s="176"/>
      <c r="K12" s="269"/>
      <c r="L12" s="270"/>
      <c r="M12" s="217"/>
      <c r="N12" s="217"/>
      <c r="O12" s="217"/>
      <c r="P12" s="217"/>
      <c r="Q12" s="73"/>
    </row>
    <row r="13" spans="1:17" ht="27" customHeight="1" thickBot="1" x14ac:dyDescent="0.25">
      <c r="A13" s="79"/>
      <c r="B13" s="67"/>
      <c r="C13" s="217"/>
      <c r="D13" s="217"/>
      <c r="E13" s="217"/>
      <c r="F13" s="217"/>
      <c r="G13" s="217"/>
      <c r="H13" s="217"/>
      <c r="I13" s="217"/>
      <c r="J13" s="217"/>
      <c r="K13" s="178"/>
      <c r="L13" s="67"/>
      <c r="M13" s="67"/>
      <c r="N13" s="67"/>
      <c r="O13" s="67"/>
      <c r="P13" s="67"/>
      <c r="Q13" s="83"/>
    </row>
    <row r="14" spans="1:17" ht="21.75" customHeight="1" thickTop="1" x14ac:dyDescent="0.2">
      <c r="A14" s="1548"/>
      <c r="B14" s="1549"/>
      <c r="C14" s="1549"/>
      <c r="D14" s="1549"/>
      <c r="E14" s="1549"/>
      <c r="F14" s="1549"/>
      <c r="G14" s="1549"/>
      <c r="H14" s="1549"/>
      <c r="I14" s="1549"/>
      <c r="J14" s="225"/>
      <c r="K14" s="1554" t="s">
        <v>156</v>
      </c>
      <c r="L14" s="1555"/>
      <c r="M14" s="1555"/>
      <c r="N14" s="1555"/>
      <c r="O14" s="1555"/>
      <c r="P14" s="1556"/>
      <c r="Q14" s="876">
        <f>'Summary Invoice '!Q16</f>
        <v>0</v>
      </c>
    </row>
    <row r="15" spans="1:17" ht="19.5" customHeight="1" thickBot="1" x14ac:dyDescent="0.25">
      <c r="A15" s="1550"/>
      <c r="B15" s="1551"/>
      <c r="C15" s="1551"/>
      <c r="D15" s="1551"/>
      <c r="E15" s="1551"/>
      <c r="F15" s="1551"/>
      <c r="G15" s="1551"/>
      <c r="H15" s="1551"/>
      <c r="I15" s="1551"/>
      <c r="J15" s="100"/>
      <c r="K15" s="285"/>
      <c r="L15" s="1552"/>
      <c r="M15" s="1553"/>
      <c r="N15" s="1553"/>
      <c r="O15" s="1553"/>
      <c r="P15" s="1553"/>
      <c r="Q15" s="877"/>
    </row>
    <row r="16" spans="1:17" ht="18.75" thickTop="1" x14ac:dyDescent="0.2">
      <c r="A16" s="97" t="s">
        <v>333</v>
      </c>
      <c r="B16" s="98"/>
      <c r="C16" s="98"/>
      <c r="D16" s="98"/>
      <c r="E16" s="98"/>
      <c r="F16" s="98"/>
      <c r="G16" s="98"/>
      <c r="H16" s="98"/>
      <c r="I16" s="98"/>
      <c r="J16" s="98"/>
      <c r="K16" s="98"/>
      <c r="L16" s="98"/>
      <c r="M16" s="98"/>
      <c r="N16" s="98"/>
      <c r="O16" s="98"/>
      <c r="P16" s="98"/>
      <c r="Q16" s="851"/>
    </row>
    <row r="17" spans="1:17" x14ac:dyDescent="0.2">
      <c r="A17" s="45"/>
      <c r="B17" s="46"/>
      <c r="C17" s="47"/>
      <c r="D17" s="48"/>
      <c r="E17" s="48"/>
      <c r="F17" s="48"/>
      <c r="G17" s="48"/>
      <c r="H17" s="48"/>
      <c r="I17" s="49"/>
      <c r="J17" s="50"/>
      <c r="K17" s="179">
        <f>IF('Input Data'!$C$8="e",IF('Input Data'!$C$17=1,VLOOKUP($Q$14,SCALE_2003E1,3),0))</f>
        <v>0</v>
      </c>
      <c r="L17" s="180" t="s">
        <v>131</v>
      </c>
      <c r="M17" s="181">
        <f>IF('Input Data'!$C$8="e",IF('Input Data'!$C$17=1,VLOOKUP($Q$14,SCALE_2003E1,4),0))</f>
        <v>0.125</v>
      </c>
      <c r="N17" s="182" t="s">
        <v>1</v>
      </c>
      <c r="O17" s="183">
        <f>IF('Input Data'!$C$8="e",($Q$14-IF('Input Data'!$C$17=1,VLOOKUP($Q$14,SCALE_2003E1,1),$Q$14)))</f>
        <v>0</v>
      </c>
      <c r="P17" s="184" t="s">
        <v>3</v>
      </c>
      <c r="Q17" s="878">
        <f>IF('Input Data'!$H$36&gt;'Input Data'!H28,(K17+M17*O17),0)</f>
        <v>0</v>
      </c>
    </row>
    <row r="18" spans="1:17" ht="15.75" thickBot="1" x14ac:dyDescent="0.25">
      <c r="A18" s="99"/>
      <c r="B18" s="100"/>
      <c r="C18" s="101"/>
      <c r="D18" s="102"/>
      <c r="E18" s="102"/>
      <c r="F18" s="102"/>
      <c r="G18" s="102"/>
      <c r="H18" s="102"/>
      <c r="I18" s="101"/>
      <c r="J18" s="101"/>
      <c r="K18" s="103"/>
      <c r="L18" s="104"/>
      <c r="M18" s="105"/>
      <c r="N18" s="106"/>
      <c r="O18" s="104"/>
      <c r="P18" s="104"/>
      <c r="Q18" s="879"/>
    </row>
    <row r="19" spans="1:17" ht="18.75" thickTop="1" x14ac:dyDescent="0.2">
      <c r="A19" s="97" t="s">
        <v>234</v>
      </c>
      <c r="B19" s="109"/>
      <c r="C19" s="46"/>
      <c r="D19" s="46"/>
      <c r="E19" s="46"/>
      <c r="F19" s="46"/>
      <c r="G19" s="46"/>
      <c r="H19" s="46"/>
      <c r="I19" s="110"/>
      <c r="J19" s="62"/>
      <c r="K19" s="111"/>
      <c r="L19" s="112"/>
      <c r="M19" s="112"/>
      <c r="N19" s="113"/>
      <c r="O19" s="112"/>
      <c r="P19" s="112"/>
      <c r="Q19" s="856"/>
    </row>
    <row r="20" spans="1:17" x14ac:dyDescent="0.2">
      <c r="A20" s="1434" t="s">
        <v>258</v>
      </c>
      <c r="B20" s="1320"/>
      <c r="C20" s="1320"/>
      <c r="D20" s="1320"/>
      <c r="E20" s="46"/>
      <c r="F20" s="46"/>
      <c r="G20" s="46"/>
      <c r="H20" s="46"/>
      <c r="I20" s="46">
        <v>1.25</v>
      </c>
      <c r="J20" s="48" t="s">
        <v>28</v>
      </c>
      <c r="K20" s="847">
        <f>IF('Input Data'!$E$23=1,Scales!$K$4,IF('Input Data'!$E$23=2,Scales!$K$5,IF('Input Data'!$E$23=3,Scales!$K$6,0.75)))</f>
        <v>0.2</v>
      </c>
      <c r="L20" s="56" t="s">
        <v>2</v>
      </c>
      <c r="M20" s="51">
        <f>'WTW Input'!$H$12</f>
        <v>0</v>
      </c>
      <c r="N20" s="54" t="s">
        <v>28</v>
      </c>
      <c r="O20" s="51">
        <f>$Q$17</f>
        <v>0</v>
      </c>
      <c r="P20" s="58"/>
      <c r="Q20" s="853">
        <f>IF(M20&gt;0,IF('Input Data'!$D$25="Y",0,I20*K20*M20/M21*O20),0)</f>
        <v>0</v>
      </c>
    </row>
    <row r="21" spans="1:17" x14ac:dyDescent="0.2">
      <c r="A21" s="1435"/>
      <c r="B21" s="1320"/>
      <c r="C21" s="1320"/>
      <c r="D21" s="1320"/>
      <c r="E21" s="46"/>
      <c r="F21" s="46"/>
      <c r="G21" s="46"/>
      <c r="H21" s="46"/>
      <c r="I21" s="107"/>
      <c r="J21" s="57"/>
      <c r="K21" s="61"/>
      <c r="L21" s="51"/>
      <c r="M21" s="525">
        <f>'Input Data'!H36</f>
        <v>0</v>
      </c>
      <c r="N21" s="54"/>
      <c r="O21" s="51"/>
      <c r="P21" s="58"/>
      <c r="Q21" s="853"/>
    </row>
    <row r="22" spans="1:17" x14ac:dyDescent="0.2">
      <c r="A22" s="108"/>
      <c r="B22" s="109"/>
      <c r="C22" s="46"/>
      <c r="D22" s="46"/>
      <c r="E22" s="46"/>
      <c r="F22" s="46"/>
      <c r="G22" s="46"/>
      <c r="H22" s="46"/>
      <c r="I22" s="110"/>
      <c r="J22" s="62"/>
      <c r="K22" s="111"/>
      <c r="L22" s="112"/>
      <c r="M22" s="112"/>
      <c r="N22" s="113"/>
      <c r="O22" s="112"/>
      <c r="P22" s="112"/>
      <c r="Q22" s="856"/>
    </row>
    <row r="23" spans="1:17" x14ac:dyDescent="0.2">
      <c r="A23" s="1425" t="s">
        <v>233</v>
      </c>
      <c r="B23" s="1319"/>
      <c r="C23" s="1534"/>
      <c r="D23" s="1534"/>
      <c r="E23" s="1532"/>
      <c r="F23" s="223"/>
      <c r="G23" s="223">
        <v>1.25</v>
      </c>
      <c r="H23" s="223" t="s">
        <v>28</v>
      </c>
      <c r="I23" s="110">
        <f>IF('WTW Input'!$H$13&gt;0,1.25,0)</f>
        <v>0</v>
      </c>
      <c r="J23" s="48" t="s">
        <v>1</v>
      </c>
      <c r="K23" s="847">
        <f>IF('Input Data'!$E$23=1,Scales!$K$4,IF('Input Data'!$E$23=2,Scales!$K$5,IF('Input Data'!$E$23=3,Scales!$K$6,0.75)))</f>
        <v>0.2</v>
      </c>
      <c r="L23" s="56" t="s">
        <v>2</v>
      </c>
      <c r="M23" s="51">
        <f>'WTW Input'!$H$13</f>
        <v>0</v>
      </c>
      <c r="N23" s="54" t="s">
        <v>28</v>
      </c>
      <c r="O23" s="51">
        <f>$Q$17</f>
        <v>0</v>
      </c>
      <c r="P23" s="51"/>
      <c r="Q23" s="853">
        <f>IF(M23&gt;0,IF('Input Data'!$D$25="Y",0,I23*K23*M23/M24*O23),0)</f>
        <v>0</v>
      </c>
    </row>
    <row r="24" spans="1:17" x14ac:dyDescent="0.2">
      <c r="A24" s="1535"/>
      <c r="B24" s="1534"/>
      <c r="C24" s="1534"/>
      <c r="D24" s="1534"/>
      <c r="E24" s="1532"/>
      <c r="F24" s="46"/>
      <c r="G24" s="46"/>
      <c r="H24" s="46"/>
      <c r="I24" s="110"/>
      <c r="J24" s="62"/>
      <c r="K24" s="111"/>
      <c r="L24" s="112"/>
      <c r="M24" s="525">
        <f>'Input Data'!H36</f>
        <v>0</v>
      </c>
      <c r="N24" s="113"/>
      <c r="O24" s="112"/>
      <c r="P24" s="112"/>
      <c r="Q24" s="856"/>
    </row>
    <row r="25" spans="1:17" x14ac:dyDescent="0.2">
      <c r="A25" s="108"/>
      <c r="B25" s="109"/>
      <c r="C25" s="46"/>
      <c r="D25" s="46"/>
      <c r="E25" s="46"/>
      <c r="F25" s="46"/>
      <c r="G25" s="46"/>
      <c r="H25" s="46"/>
      <c r="I25" s="110"/>
      <c r="J25" s="62"/>
      <c r="K25" s="111"/>
      <c r="L25" s="112"/>
      <c r="M25" s="112"/>
      <c r="N25" s="113"/>
      <c r="O25" s="112"/>
      <c r="P25" s="112"/>
      <c r="Q25" s="856"/>
    </row>
    <row r="26" spans="1:17" ht="15.75" customHeight="1" x14ac:dyDescent="0.2">
      <c r="A26" s="1425" t="s">
        <v>246</v>
      </c>
      <c r="B26" s="1319"/>
      <c r="C26" s="1426"/>
      <c r="D26" s="1426"/>
      <c r="E26" s="1532"/>
      <c r="F26" s="223"/>
      <c r="G26" s="223"/>
      <c r="H26" s="223"/>
      <c r="I26" s="116">
        <f>IF('WTW Input'!H14&gt;0,1.25,0)</f>
        <v>0</v>
      </c>
      <c r="J26" s="48" t="s">
        <v>1</v>
      </c>
      <c r="K26" s="847">
        <f>IF('Input Data'!$E$23=1,Scales!$K$4,IF('Input Data'!$E$23=2,Scales!$K$5,IF('Input Data'!$E$23=3,Scales!$K$6,0.75)))</f>
        <v>0.2</v>
      </c>
      <c r="L26" s="56" t="s">
        <v>2</v>
      </c>
      <c r="M26" s="51">
        <f>'WTW Input'!$H$14</f>
        <v>0</v>
      </c>
      <c r="N26" s="54" t="s">
        <v>28</v>
      </c>
      <c r="O26" s="51">
        <f>$Q$17</f>
        <v>0</v>
      </c>
      <c r="P26" s="51"/>
      <c r="Q26" s="853">
        <f>IF(M26&gt;0,IF('Input Data'!$D$25="Y",0,I26*K26*M26/M27*O26),0)</f>
        <v>0</v>
      </c>
    </row>
    <row r="27" spans="1:17" ht="30" customHeight="1" x14ac:dyDescent="0.2">
      <c r="A27" s="1533"/>
      <c r="B27" s="1426"/>
      <c r="C27" s="1426"/>
      <c r="D27" s="1426"/>
      <c r="E27" s="1532"/>
      <c r="F27" s="46"/>
      <c r="G27" s="46"/>
      <c r="H27" s="46"/>
      <c r="I27" s="110"/>
      <c r="J27" s="62"/>
      <c r="K27" s="61"/>
      <c r="L27" s="56"/>
      <c r="M27" s="525">
        <f>'Input Data'!H36</f>
        <v>0</v>
      </c>
      <c r="N27" s="113"/>
      <c r="O27" s="115"/>
      <c r="P27" s="112"/>
      <c r="Q27" s="856"/>
    </row>
    <row r="28" spans="1:17" x14ac:dyDescent="0.2">
      <c r="A28" s="114"/>
      <c r="B28" s="109"/>
      <c r="C28" s="46"/>
      <c r="D28" s="46"/>
      <c r="E28" s="46"/>
      <c r="F28" s="46"/>
      <c r="G28" s="46"/>
      <c r="H28" s="46"/>
      <c r="I28" s="110"/>
      <c r="J28" s="62"/>
      <c r="K28" s="61"/>
      <c r="L28" s="56"/>
      <c r="M28" s="115"/>
      <c r="N28" s="113"/>
      <c r="O28" s="115"/>
      <c r="P28" s="112"/>
      <c r="Q28" s="856"/>
    </row>
    <row r="29" spans="1:17" ht="24.75" customHeight="1" x14ac:dyDescent="0.2">
      <c r="A29" s="1318" t="s">
        <v>245</v>
      </c>
      <c r="B29" s="1319"/>
      <c r="C29" s="1319"/>
      <c r="D29" s="1319"/>
      <c r="E29" s="1536"/>
      <c r="F29" s="227"/>
      <c r="G29" s="110">
        <v>1.25</v>
      </c>
      <c r="H29" s="48" t="s">
        <v>1</v>
      </c>
      <c r="I29" s="110">
        <f>IF('WTW Input'!$H$15&gt;0,1.25,0)</f>
        <v>0</v>
      </c>
      <c r="J29" s="48" t="s">
        <v>1</v>
      </c>
      <c r="K29" s="847">
        <f>IF('Input Data'!$E$23=1,Scales!$K$4,IF('Input Data'!$E$23=2,Scales!$K$5,IF('Input Data'!$E$23=3,Scales!$K$6,0.75)))</f>
        <v>0.2</v>
      </c>
      <c r="L29" s="56" t="s">
        <v>2</v>
      </c>
      <c r="M29" s="51">
        <f>'WTW Input'!$H$15</f>
        <v>0</v>
      </c>
      <c r="N29" s="54" t="s">
        <v>28</v>
      </c>
      <c r="O29" s="51">
        <f>$Q$17</f>
        <v>0</v>
      </c>
      <c r="P29" s="112"/>
      <c r="Q29" s="853">
        <f>IF(M29&gt;0,IF('Input Data'!$D$25="Y",0,I29*K29*M29/M30*O29),0)</f>
        <v>0</v>
      </c>
    </row>
    <row r="30" spans="1:17" ht="31.5" customHeight="1" x14ac:dyDescent="0.2">
      <c r="A30" s="1537"/>
      <c r="B30" s="1319"/>
      <c r="C30" s="1319"/>
      <c r="D30" s="1319"/>
      <c r="E30" s="1536"/>
      <c r="F30" s="227"/>
      <c r="G30" s="227"/>
      <c r="H30" s="227"/>
      <c r="I30" s="110"/>
      <c r="J30" s="62"/>
      <c r="K30" s="61"/>
      <c r="L30" s="112"/>
      <c r="M30" s="525">
        <f>'Input Data'!H36</f>
        <v>0</v>
      </c>
      <c r="N30" s="113"/>
      <c r="O30" s="112"/>
      <c r="P30" s="112"/>
      <c r="Q30" s="856"/>
    </row>
    <row r="31" spans="1:17" ht="15.75" thickBot="1" x14ac:dyDescent="0.25">
      <c r="A31" s="37"/>
      <c r="B31" s="227"/>
      <c r="C31" s="227"/>
      <c r="D31" s="227"/>
      <c r="E31" s="227"/>
      <c r="F31" s="227"/>
      <c r="G31" s="227"/>
      <c r="H31" s="227"/>
      <c r="I31" s="110"/>
      <c r="J31" s="62"/>
      <c r="K31" s="111"/>
      <c r="L31" s="112"/>
      <c r="M31" s="112"/>
      <c r="N31" s="113"/>
      <c r="O31" s="112"/>
      <c r="P31" s="112"/>
      <c r="Q31" s="856"/>
    </row>
    <row r="32" spans="1:17" ht="29.25" customHeight="1" thickBot="1" x14ac:dyDescent="0.25">
      <c r="A32" s="589"/>
      <c r="B32" s="590" t="s">
        <v>262</v>
      </c>
      <c r="C32" s="522"/>
      <c r="D32" s="591"/>
      <c r="E32" s="568"/>
      <c r="F32" s="289"/>
      <c r="G32" s="289"/>
      <c r="H32" s="289"/>
      <c r="I32" s="592"/>
      <c r="J32" s="593"/>
      <c r="K32" s="594"/>
      <c r="L32" s="595"/>
      <c r="M32" s="595"/>
      <c r="N32" s="596"/>
      <c r="O32" s="595"/>
      <c r="P32" s="595"/>
      <c r="Q32" s="880">
        <f>IF(Q14=0,0,SUM(Q20:Q30))</f>
        <v>0</v>
      </c>
    </row>
    <row r="33" spans="1:17" ht="18.75" thickTop="1" x14ac:dyDescent="0.2">
      <c r="A33" s="132" t="s">
        <v>180</v>
      </c>
      <c r="B33" s="109"/>
      <c r="C33" s="109"/>
      <c r="D33" s="109"/>
      <c r="E33" s="46"/>
      <c r="F33" s="46"/>
      <c r="G33" s="46"/>
      <c r="H33" s="46"/>
      <c r="I33" s="46"/>
      <c r="J33" s="46"/>
      <c r="K33" s="46"/>
      <c r="L33" s="46"/>
      <c r="M33" s="46"/>
      <c r="N33" s="46"/>
      <c r="O33" s="46"/>
      <c r="P33" s="46"/>
      <c r="Q33" s="872"/>
    </row>
    <row r="34" spans="1:17" x14ac:dyDescent="0.2">
      <c r="A34" s="228"/>
      <c r="B34" s="46"/>
      <c r="C34" s="46"/>
      <c r="D34" s="46"/>
      <c r="E34" s="46"/>
      <c r="F34" s="46"/>
      <c r="G34" s="46"/>
      <c r="H34" s="46"/>
      <c r="I34" s="46"/>
      <c r="J34" s="46"/>
      <c r="K34" s="46"/>
      <c r="L34" s="46"/>
      <c r="M34" s="46"/>
      <c r="N34" s="46"/>
      <c r="O34" s="46"/>
      <c r="P34" s="46"/>
      <c r="Q34" s="872"/>
    </row>
    <row r="35" spans="1:17" x14ac:dyDescent="0.2">
      <c r="A35" s="1434" t="s">
        <v>258</v>
      </c>
      <c r="B35" s="1320"/>
      <c r="C35" s="1320"/>
      <c r="D35" s="1320"/>
      <c r="E35" s="48"/>
      <c r="F35" s="48"/>
      <c r="G35" s="48"/>
      <c r="H35" s="48"/>
      <c r="I35" s="110">
        <f>IF('WTW Input'!$H$20&gt;0,1.25,0)</f>
        <v>0</v>
      </c>
      <c r="J35" s="46" t="s">
        <v>28</v>
      </c>
      <c r="K35" s="61">
        <f>IF('Input Data'!$E$23&lt;4,0,IF('Input Data'!$E$23=4,0.2,IF('Input Data'!$E$23=5,0.25)))</f>
        <v>0</v>
      </c>
      <c r="L35" s="50" t="s">
        <v>2</v>
      </c>
      <c r="M35" s="51">
        <f>'WTW Input'!$H$20</f>
        <v>0</v>
      </c>
      <c r="N35" s="54" t="s">
        <v>28</v>
      </c>
      <c r="O35" s="134">
        <f>IF('Input Data'!$E$23&lt;4,0,$Q$17)</f>
        <v>0</v>
      </c>
      <c r="P35" s="51"/>
      <c r="Q35" s="853">
        <f>IF('Input Data'!$E$23&lt;4,0,I35*K35*M35/M36*O35)</f>
        <v>0</v>
      </c>
    </row>
    <row r="36" spans="1:17" x14ac:dyDescent="0.2">
      <c r="A36" s="1435"/>
      <c r="B36" s="1320"/>
      <c r="C36" s="1320"/>
      <c r="D36" s="1320"/>
      <c r="E36" s="57"/>
      <c r="F36" s="57"/>
      <c r="G36" s="57"/>
      <c r="H36" s="57"/>
      <c r="I36" s="46"/>
      <c r="J36" s="46"/>
      <c r="K36" s="61"/>
      <c r="L36" s="47"/>
      <c r="M36" s="544">
        <f>IF('Input Data'!$E$23&lt;4,0,'Input Data'!H36)</f>
        <v>0</v>
      </c>
      <c r="N36" s="54"/>
      <c r="O36" s="51"/>
      <c r="P36" s="51"/>
      <c r="Q36" s="853"/>
    </row>
    <row r="37" spans="1:17" x14ac:dyDescent="0.2">
      <c r="A37" s="64"/>
      <c r="B37" s="46"/>
      <c r="C37" s="47"/>
      <c r="D37" s="57"/>
      <c r="E37" s="57"/>
      <c r="F37" s="57"/>
      <c r="G37" s="57"/>
      <c r="H37" s="57"/>
      <c r="I37" s="46"/>
      <c r="J37" s="46"/>
      <c r="K37" s="61"/>
      <c r="L37" s="47"/>
      <c r="M37" s="58"/>
      <c r="N37" s="54"/>
      <c r="O37" s="51"/>
      <c r="P37" s="51"/>
      <c r="Q37" s="853"/>
    </row>
    <row r="38" spans="1:17" x14ac:dyDescent="0.2">
      <c r="A38" s="1425" t="s">
        <v>233</v>
      </c>
      <c r="B38" s="1319"/>
      <c r="C38" s="1534"/>
      <c r="D38" s="48"/>
      <c r="E38" s="48"/>
      <c r="F38" s="48"/>
      <c r="G38" s="110">
        <v>1.25</v>
      </c>
      <c r="H38" s="48" t="s">
        <v>28</v>
      </c>
      <c r="I38" s="110">
        <f>IF('WTW Input'!$H$21&gt;0,1.25,0)</f>
        <v>0</v>
      </c>
      <c r="J38" s="46" t="s">
        <v>28</v>
      </c>
      <c r="K38" s="61">
        <f>IF('Input Data'!$E$23&lt;4,0,IF('Input Data'!$E$23=4,0.2,IF('Input Data'!$E$23=5,0.25)))</f>
        <v>0</v>
      </c>
      <c r="L38" s="50" t="s">
        <v>2</v>
      </c>
      <c r="M38" s="51">
        <f>'WTW Input'!$H$21</f>
        <v>0</v>
      </c>
      <c r="N38" s="54" t="s">
        <v>28</v>
      </c>
      <c r="O38" s="134">
        <f>IF('Input Data'!$E$23&lt;4,0,$Q$17)</f>
        <v>0</v>
      </c>
      <c r="P38" s="56"/>
      <c r="Q38" s="853">
        <f>IF('Input Data'!$E$23&lt;4,0,G38*I38*K38*M38/M39*O38)</f>
        <v>0</v>
      </c>
    </row>
    <row r="39" spans="1:17" ht="24.75" customHeight="1" x14ac:dyDescent="0.2">
      <c r="A39" s="1535"/>
      <c r="B39" s="1534"/>
      <c r="C39" s="1534"/>
      <c r="D39" s="62"/>
      <c r="E39" s="62"/>
      <c r="F39" s="62"/>
      <c r="G39" s="62"/>
      <c r="H39" s="62"/>
      <c r="I39" s="46"/>
      <c r="J39" s="46"/>
      <c r="K39" s="111"/>
      <c r="L39" s="109"/>
      <c r="M39" s="544">
        <f>IF('Input Data'!$E$23&lt;4,0,'Input Data'!H36)</f>
        <v>0</v>
      </c>
      <c r="N39" s="113"/>
      <c r="O39" s="112"/>
      <c r="P39" s="112"/>
      <c r="Q39" s="856"/>
    </row>
    <row r="40" spans="1:17" ht="15" customHeight="1" x14ac:dyDescent="0.2">
      <c r="A40" s="226"/>
      <c r="B40" s="223"/>
      <c r="C40" s="223"/>
      <c r="D40" s="62"/>
      <c r="E40" s="62"/>
      <c r="F40" s="62"/>
      <c r="G40" s="62"/>
      <c r="H40" s="62"/>
      <c r="I40" s="46"/>
      <c r="J40" s="46"/>
      <c r="K40" s="111"/>
      <c r="L40" s="109"/>
      <c r="M40" s="58"/>
      <c r="N40" s="113"/>
      <c r="O40" s="112"/>
      <c r="P40" s="112"/>
      <c r="Q40" s="856"/>
    </row>
    <row r="41" spans="1:17" ht="24.75" customHeight="1" x14ac:dyDescent="0.2">
      <c r="A41" s="1425" t="s">
        <v>246</v>
      </c>
      <c r="B41" s="1319"/>
      <c r="C41" s="1426"/>
      <c r="D41" s="1426"/>
      <c r="E41" s="1532"/>
      <c r="F41" s="62"/>
      <c r="G41" s="48"/>
      <c r="H41" s="48"/>
      <c r="I41" s="110">
        <f>IF('WTW Input'!$H$22&gt;0,1.25,0)</f>
        <v>0</v>
      </c>
      <c r="J41" s="46" t="s">
        <v>28</v>
      </c>
      <c r="K41" s="61">
        <f>IF('Input Data'!$E$23&lt;4,0,IF('Input Data'!$E$23=4,0.2,IF('Input Data'!$E$23=5,0.25)))</f>
        <v>0</v>
      </c>
      <c r="L41" s="50" t="s">
        <v>2</v>
      </c>
      <c r="M41" s="51">
        <f>'WTW Input'!$H$22</f>
        <v>0</v>
      </c>
      <c r="N41" s="54" t="s">
        <v>28</v>
      </c>
      <c r="O41" s="134">
        <f>IF('Input Data'!$E$23&lt;4,0,$Q$17)</f>
        <v>0</v>
      </c>
      <c r="P41" s="112"/>
      <c r="Q41" s="853">
        <f>IF('Input Data'!$E$23&lt;4,0,I41*K41*M41/M42*O41)</f>
        <v>0</v>
      </c>
    </row>
    <row r="42" spans="1:17" ht="24.75" customHeight="1" x14ac:dyDescent="0.2">
      <c r="A42" s="1533"/>
      <c r="B42" s="1426"/>
      <c r="C42" s="1426"/>
      <c r="D42" s="1426"/>
      <c r="E42" s="1532"/>
      <c r="F42" s="62"/>
      <c r="G42" s="57"/>
      <c r="H42" s="57"/>
      <c r="I42" s="46"/>
      <c r="J42" s="46"/>
      <c r="K42" s="61"/>
      <c r="L42" s="47"/>
      <c r="M42" s="544">
        <f>IF('Input Data'!$E$23&lt;4,0,'Input Data'!H36)</f>
        <v>0</v>
      </c>
      <c r="N42" s="54"/>
      <c r="O42" s="51"/>
      <c r="P42" s="112"/>
      <c r="Q42" s="856"/>
    </row>
    <row r="43" spans="1:17" ht="11.25" customHeight="1" x14ac:dyDescent="0.2">
      <c r="A43" s="226"/>
      <c r="B43" s="223"/>
      <c r="C43" s="223"/>
      <c r="D43" s="62"/>
      <c r="E43" s="62"/>
      <c r="F43" s="62"/>
      <c r="G43" s="57"/>
      <c r="H43" s="57"/>
      <c r="I43" s="46"/>
      <c r="J43" s="46"/>
      <c r="K43" s="61"/>
      <c r="L43" s="47"/>
      <c r="M43" s="58"/>
      <c r="N43" s="54"/>
      <c r="O43" s="51"/>
      <c r="P43" s="112"/>
      <c r="Q43" s="856"/>
    </row>
    <row r="44" spans="1:17" ht="24.75" customHeight="1" x14ac:dyDescent="0.2">
      <c r="A44" s="1318" t="s">
        <v>245</v>
      </c>
      <c r="B44" s="1319"/>
      <c r="C44" s="1319"/>
      <c r="D44" s="1319"/>
      <c r="E44" s="1536"/>
      <c r="F44" s="62"/>
      <c r="G44" s="110">
        <f>IF('WTW Input'!$H$23&gt;0,1.25,0)</f>
        <v>0</v>
      </c>
      <c r="H44" s="48" t="s">
        <v>28</v>
      </c>
      <c r="I44" s="110">
        <f>IF('WTW Input'!$H$23&gt;0,1.25,0)</f>
        <v>0</v>
      </c>
      <c r="J44" s="46" t="s">
        <v>28</v>
      </c>
      <c r="K44" s="61">
        <f>IF('Input Data'!$E$23&lt;4,0,IF('Input Data'!$E$23=4,0.2,IF('Input Data'!$E$23=5,0.25)))</f>
        <v>0</v>
      </c>
      <c r="L44" s="50" t="s">
        <v>2</v>
      </c>
      <c r="M44" s="51">
        <f>'WTW Input'!$H$23</f>
        <v>0</v>
      </c>
      <c r="N44" s="54" t="s">
        <v>28</v>
      </c>
      <c r="O44" s="134">
        <f>IF('Input Data'!$E$23&lt;4,0,$Q$17)</f>
        <v>0</v>
      </c>
      <c r="P44" s="112"/>
      <c r="Q44" s="853">
        <f>IF('Input Data'!$E$23&lt;4,0,G44*I44*K44*M44/M45*O44)</f>
        <v>0</v>
      </c>
    </row>
    <row r="45" spans="1:17" ht="24.75" customHeight="1" x14ac:dyDescent="0.2">
      <c r="A45" s="1537"/>
      <c r="B45" s="1319"/>
      <c r="C45" s="1319"/>
      <c r="D45" s="1319"/>
      <c r="E45" s="1536"/>
      <c r="F45" s="62"/>
      <c r="G45" s="62"/>
      <c r="H45" s="62"/>
      <c r="I45" s="46"/>
      <c r="J45" s="46"/>
      <c r="K45" s="111"/>
      <c r="L45" s="109"/>
      <c r="M45" s="544">
        <f>IF('Input Data'!$E$23&lt;4,0,'Input Data'!H36)</f>
        <v>0</v>
      </c>
      <c r="N45" s="113"/>
      <c r="O45" s="112"/>
      <c r="P45" s="112"/>
      <c r="Q45" s="856"/>
    </row>
    <row r="46" spans="1:17" ht="24.75" customHeight="1" thickBot="1" x14ac:dyDescent="0.25">
      <c r="A46" s="226"/>
      <c r="B46" s="223"/>
      <c r="C46" s="223"/>
      <c r="D46" s="62"/>
      <c r="E46" s="62"/>
      <c r="F46" s="62"/>
      <c r="G46" s="62"/>
      <c r="H46" s="62"/>
      <c r="I46" s="46"/>
      <c r="J46" s="46"/>
      <c r="K46" s="111"/>
      <c r="L46" s="109"/>
      <c r="M46" s="58"/>
      <c r="N46" s="113"/>
      <c r="O46" s="112"/>
      <c r="P46" s="112"/>
      <c r="Q46" s="856"/>
    </row>
    <row r="47" spans="1:17" ht="36.75" customHeight="1" thickBot="1" x14ac:dyDescent="0.25">
      <c r="A47" s="1539" t="s">
        <v>334</v>
      </c>
      <c r="B47" s="1540"/>
      <c r="C47" s="1540"/>
      <c r="D47" s="1540"/>
      <c r="E47" s="1540"/>
      <c r="F47" s="1540"/>
      <c r="G47" s="1540"/>
      <c r="H47" s="1540"/>
      <c r="I47" s="1540"/>
      <c r="J47" s="1540"/>
      <c r="K47" s="1540"/>
      <c r="L47" s="1540"/>
      <c r="M47" s="1540"/>
      <c r="N47" s="1540"/>
      <c r="O47" s="1540"/>
      <c r="P47" s="588"/>
      <c r="Q47" s="864">
        <f>SUM(Q35:Q44)</f>
        <v>0</v>
      </c>
    </row>
    <row r="48" spans="1:17" ht="18" customHeight="1" x14ac:dyDescent="0.2">
      <c r="A48" s="1538"/>
      <c r="B48" s="1532"/>
      <c r="C48" s="1532"/>
      <c r="D48" s="1532"/>
      <c r="E48" s="1532"/>
      <c r="F48" s="1532"/>
      <c r="G48" s="1532"/>
      <c r="H48" s="1532"/>
      <c r="I48" s="1532"/>
      <c r="J48" s="1532"/>
      <c r="K48" s="1532"/>
      <c r="L48" s="1532"/>
      <c r="M48" s="1532"/>
      <c r="N48" s="1532"/>
      <c r="O48" s="1532"/>
      <c r="P48" s="112"/>
      <c r="Q48" s="175"/>
    </row>
    <row r="49" spans="1:17" ht="21" customHeight="1" thickBot="1" x14ac:dyDescent="0.25">
      <c r="A49" s="125"/>
      <c r="B49" s="126"/>
      <c r="C49" s="126"/>
      <c r="D49" s="127"/>
      <c r="E49" s="127"/>
      <c r="F49" s="127"/>
      <c r="G49" s="127"/>
      <c r="H49" s="127"/>
      <c r="I49" s="100"/>
      <c r="J49" s="100"/>
      <c r="K49" s="128"/>
      <c r="L49" s="126"/>
      <c r="M49" s="129"/>
      <c r="N49" s="130"/>
      <c r="O49" s="129"/>
      <c r="P49" s="129"/>
      <c r="Q49" s="131"/>
    </row>
    <row r="50" spans="1:17" ht="15.75" thickTop="1" x14ac:dyDescent="0.2">
      <c r="A50" s="299"/>
      <c r="B50" s="299"/>
      <c r="C50" s="299"/>
      <c r="D50" s="299"/>
      <c r="E50" s="299"/>
      <c r="F50" s="299"/>
      <c r="G50" s="299"/>
      <c r="H50" s="299"/>
    </row>
    <row r="51" spans="1:17" x14ac:dyDescent="0.2">
      <c r="A51" s="299"/>
      <c r="B51" s="299"/>
      <c r="C51" s="299"/>
      <c r="D51" s="299"/>
      <c r="E51" s="299"/>
      <c r="F51" s="299"/>
      <c r="G51" s="299"/>
      <c r="H51" s="299"/>
    </row>
    <row r="52" spans="1:17" x14ac:dyDescent="0.2">
      <c r="A52" s="299"/>
      <c r="B52" s="299"/>
      <c r="C52" s="299"/>
      <c r="D52" s="299"/>
      <c r="E52" s="299"/>
      <c r="F52" s="299"/>
      <c r="G52" s="299"/>
      <c r="H52" s="299"/>
    </row>
    <row r="53" spans="1:17" x14ac:dyDescent="0.2">
      <c r="A53" s="299"/>
      <c r="B53" s="299"/>
      <c r="C53" s="299"/>
      <c r="D53" s="299"/>
      <c r="E53" s="299"/>
      <c r="F53" s="299"/>
      <c r="G53" s="299"/>
      <c r="H53" s="299"/>
    </row>
    <row r="54" spans="1:17" x14ac:dyDescent="0.2">
      <c r="A54" s="299"/>
      <c r="B54" s="299"/>
      <c r="C54" s="299"/>
      <c r="D54" s="299"/>
      <c r="E54" s="299"/>
      <c r="F54" s="299"/>
      <c r="G54" s="299"/>
      <c r="H54" s="299"/>
    </row>
    <row r="55" spans="1:17" x14ac:dyDescent="0.2">
      <c r="A55" s="299"/>
      <c r="B55" s="299"/>
      <c r="C55" s="299"/>
      <c r="D55" s="299"/>
      <c r="E55" s="299"/>
      <c r="F55" s="299"/>
      <c r="G55" s="299"/>
      <c r="H55" s="299"/>
    </row>
    <row r="56" spans="1:17" x14ac:dyDescent="0.2">
      <c r="A56" s="299"/>
      <c r="B56" s="299"/>
      <c r="C56" s="299"/>
      <c r="D56" s="299"/>
      <c r="E56" s="299"/>
      <c r="F56" s="299"/>
      <c r="G56" s="299"/>
      <c r="H56" s="299"/>
    </row>
    <row r="57" spans="1:17" x14ac:dyDescent="0.2">
      <c r="A57" s="299"/>
      <c r="B57" s="299"/>
      <c r="C57" s="299"/>
      <c r="D57" s="299"/>
      <c r="E57" s="299"/>
      <c r="F57" s="299"/>
      <c r="G57" s="299"/>
      <c r="H57" s="299"/>
    </row>
    <row r="58" spans="1:17" x14ac:dyDescent="0.2">
      <c r="A58" s="299"/>
      <c r="B58" s="299"/>
      <c r="C58" s="299"/>
      <c r="D58" s="299"/>
      <c r="E58" s="299"/>
      <c r="F58" s="299"/>
      <c r="G58" s="299"/>
      <c r="H58" s="299"/>
    </row>
    <row r="59" spans="1:17" x14ac:dyDescent="0.2">
      <c r="A59" s="299"/>
      <c r="B59" s="299"/>
      <c r="C59" s="299"/>
      <c r="D59" s="299"/>
      <c r="E59" s="299"/>
      <c r="F59" s="299"/>
      <c r="G59" s="299"/>
      <c r="H59" s="299"/>
    </row>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4">
    <mergeCell ref="A14:I15"/>
    <mergeCell ref="L15:P15"/>
    <mergeCell ref="K14:P14"/>
    <mergeCell ref="A20:D21"/>
    <mergeCell ref="K2:Q2"/>
    <mergeCell ref="K3:O3"/>
    <mergeCell ref="M4:P4"/>
    <mergeCell ref="D6:J6"/>
    <mergeCell ref="M6:N6"/>
    <mergeCell ref="O6:Q6"/>
    <mergeCell ref="O11:Q11"/>
    <mergeCell ref="B8:M8"/>
    <mergeCell ref="B9:M9"/>
    <mergeCell ref="C12:I12"/>
    <mergeCell ref="C11:I11"/>
    <mergeCell ref="A26:E27"/>
    <mergeCell ref="A23:E24"/>
    <mergeCell ref="A29:E30"/>
    <mergeCell ref="A35:D36"/>
    <mergeCell ref="A48:O48"/>
    <mergeCell ref="A47:O47"/>
    <mergeCell ref="A41:E42"/>
    <mergeCell ref="A44:E45"/>
    <mergeCell ref="A38:C39"/>
  </mergeCells>
  <phoneticPr fontId="0" type="noConversion"/>
  <printOptions horizontalCentered="1"/>
  <pageMargins left="0.74803149606299213" right="0.74803149606299213" top="0.78740157480314965" bottom="0.78740157480314965" header="0.51181102362204722" footer="0.51181102362204722"/>
  <pageSetup paperSize="8" scale="56" orientation="portrait" r:id="rId2"/>
  <headerFooter alignWithMargins="0">
    <oddFooter>&amp;L&amp;F&amp;A&amp;C&amp;P&amp;R&amp;D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55"/>
  <sheetViews>
    <sheetView zoomScale="75" zoomScaleNormal="75" zoomScaleSheetLayoutView="85" workbookViewId="0"/>
  </sheetViews>
  <sheetFormatPr defaultRowHeight="15" x14ac:dyDescent="0.2"/>
  <cols>
    <col min="1" max="2" width="10.109375" customWidth="1"/>
    <col min="3" max="3" width="12.6640625" customWidth="1"/>
    <col min="4" max="4" width="12.77734375" customWidth="1"/>
    <col min="5" max="5" width="13.21875" customWidth="1"/>
    <col min="6" max="6" width="11.21875" customWidth="1"/>
    <col min="7" max="7" width="3.88671875" customWidth="1"/>
    <col min="8" max="9" width="11.77734375" customWidth="1"/>
    <col min="10" max="10" width="13.77734375" customWidth="1"/>
    <col min="11" max="11" width="12.5546875" customWidth="1"/>
    <col min="12" max="12" width="12.77734375" customWidth="1"/>
    <col min="13" max="13" width="11.6640625" customWidth="1"/>
    <col min="14" max="14" width="10.77734375" customWidth="1"/>
  </cols>
  <sheetData>
    <row r="1" spans="1:13" ht="19.5" customHeight="1" x14ac:dyDescent="0.2">
      <c r="A1" s="992" t="s">
        <v>427</v>
      </c>
      <c r="B1" s="597"/>
      <c r="C1" s="598"/>
      <c r="D1" s="598"/>
      <c r="E1" s="599" t="s">
        <v>304</v>
      </c>
      <c r="F1" s="598"/>
      <c r="G1" s="598"/>
      <c r="H1" s="598"/>
      <c r="I1" s="598"/>
      <c r="J1" s="598"/>
      <c r="K1" s="598"/>
      <c r="L1" s="598"/>
      <c r="M1" s="598"/>
    </row>
    <row r="2" spans="1:13" ht="21" customHeight="1" x14ac:dyDescent="0.2">
      <c r="A2" s="1563" t="s">
        <v>294</v>
      </c>
      <c r="B2" s="1563"/>
      <c r="C2" s="1563"/>
      <c r="D2" s="994">
        <f>'Input Data'!$D$20</f>
        <v>0</v>
      </c>
      <c r="E2" s="366" t="s">
        <v>230</v>
      </c>
      <c r="F2" s="993">
        <f>'Input Data'!$D$5</f>
        <v>0</v>
      </c>
      <c r="G2" s="77"/>
      <c r="H2" s="1567" t="s">
        <v>123</v>
      </c>
      <c r="I2" s="1567"/>
      <c r="J2" s="1568"/>
      <c r="K2" s="505" t="str">
        <f>IF('Input Data'!D14&gt;0,"Y","N")</f>
        <v>N</v>
      </c>
      <c r="L2" s="77"/>
      <c r="M2" s="77"/>
    </row>
    <row r="3" spans="1:13" ht="7.5" customHeight="1" thickBot="1" x14ac:dyDescent="0.25">
      <c r="A3" s="382"/>
      <c r="B3" s="382"/>
      <c r="C3" s="77"/>
      <c r="D3" s="77"/>
      <c r="E3" s="77"/>
      <c r="F3" s="77"/>
      <c r="G3" s="77"/>
      <c r="H3" s="382"/>
      <c r="I3" s="382"/>
      <c r="J3" s="383"/>
      <c r="K3" s="77"/>
      <c r="L3" s="77"/>
      <c r="M3" s="600"/>
    </row>
    <row r="4" spans="1:13" ht="52.5" thickTop="1" thickBot="1" x14ac:dyDescent="0.25">
      <c r="A4" s="385" t="s">
        <v>290</v>
      </c>
      <c r="B4" s="697" t="s">
        <v>9</v>
      </c>
      <c r="C4" s="741" t="s">
        <v>339</v>
      </c>
      <c r="D4" s="741" t="s">
        <v>340</v>
      </c>
      <c r="E4" s="384" t="s">
        <v>342</v>
      </c>
      <c r="F4" s="742" t="s">
        <v>341</v>
      </c>
      <c r="G4" s="57"/>
      <c r="H4" s="385" t="s">
        <v>290</v>
      </c>
      <c r="I4" s="697" t="s">
        <v>9</v>
      </c>
      <c r="J4" s="741" t="s">
        <v>339</v>
      </c>
      <c r="K4" s="741" t="s">
        <v>340</v>
      </c>
      <c r="L4" s="384" t="s">
        <v>342</v>
      </c>
      <c r="M4" s="742" t="s">
        <v>341</v>
      </c>
    </row>
    <row r="5" spans="1:13" ht="29.25" customHeight="1" thickTop="1" thickBot="1" x14ac:dyDescent="0.25">
      <c r="A5" s="503" t="s">
        <v>291</v>
      </c>
      <c r="B5" s="699"/>
      <c r="C5" s="787">
        <v>0</v>
      </c>
      <c r="D5" s="788">
        <f>IF($K$2="Y",((C5-E5)/1.14),C5)</f>
        <v>0</v>
      </c>
      <c r="E5" s="787">
        <v>0</v>
      </c>
      <c r="F5" s="789">
        <f>SUM(D5:E5)</f>
        <v>0</v>
      </c>
      <c r="G5" s="77"/>
      <c r="H5" s="365" t="s">
        <v>292</v>
      </c>
      <c r="I5" s="701"/>
      <c r="J5" s="838">
        <f>C42</f>
        <v>0</v>
      </c>
      <c r="K5" s="839">
        <f>D42</f>
        <v>0</v>
      </c>
      <c r="L5" s="838">
        <f>E42</f>
        <v>0</v>
      </c>
      <c r="M5" s="840">
        <f>SUM(K5:L5)</f>
        <v>0</v>
      </c>
    </row>
    <row r="6" spans="1:13" x14ac:dyDescent="0.2">
      <c r="A6" s="387">
        <f t="shared" ref="A6:A41" si="0">A5+1</f>
        <v>2</v>
      </c>
      <c r="B6" s="700"/>
      <c r="C6" s="787">
        <v>0</v>
      </c>
      <c r="D6" s="788">
        <f t="shared" ref="D6:D41" si="1">IF($K$2="Y",((C6-E6)/1.14),C6)</f>
        <v>0</v>
      </c>
      <c r="E6" s="787">
        <v>0</v>
      </c>
      <c r="F6" s="789">
        <f t="shared" ref="F6:F41" si="2">SUM(D6:E6)</f>
        <v>0</v>
      </c>
      <c r="G6" s="77"/>
      <c r="H6" s="386" t="s">
        <v>293</v>
      </c>
      <c r="I6" s="699"/>
      <c r="J6" s="841">
        <v>0</v>
      </c>
      <c r="K6" s="788">
        <f t="shared" ref="K6:K41" si="3">IF($K$2="Y",((J6-L6)/1.14),J6)</f>
        <v>0</v>
      </c>
      <c r="L6" s="841">
        <v>0</v>
      </c>
      <c r="M6" s="842">
        <f t="shared" ref="M6:M41" si="4">SUM(K6:L6)</f>
        <v>0</v>
      </c>
    </row>
    <row r="7" spans="1:13" x14ac:dyDescent="0.2">
      <c r="A7" s="387">
        <f t="shared" si="0"/>
        <v>3</v>
      </c>
      <c r="B7" s="700"/>
      <c r="C7" s="787">
        <v>0</v>
      </c>
      <c r="D7" s="788">
        <f t="shared" si="1"/>
        <v>0</v>
      </c>
      <c r="E7" s="787">
        <v>0</v>
      </c>
      <c r="F7" s="789">
        <f t="shared" si="2"/>
        <v>0</v>
      </c>
      <c r="G7" s="77"/>
      <c r="H7" s="387">
        <f t="shared" ref="H7:H41" si="5">H6+1</f>
        <v>39</v>
      </c>
      <c r="I7" s="700"/>
      <c r="J7" s="787">
        <v>0</v>
      </c>
      <c r="K7" s="788">
        <f t="shared" si="3"/>
        <v>0</v>
      </c>
      <c r="L7" s="787">
        <v>0</v>
      </c>
      <c r="M7" s="789">
        <f t="shared" si="4"/>
        <v>0</v>
      </c>
    </row>
    <row r="8" spans="1:13" x14ac:dyDescent="0.2">
      <c r="A8" s="387">
        <f t="shared" si="0"/>
        <v>4</v>
      </c>
      <c r="B8" s="700"/>
      <c r="C8" s="787">
        <v>0</v>
      </c>
      <c r="D8" s="788">
        <f t="shared" si="1"/>
        <v>0</v>
      </c>
      <c r="E8" s="787">
        <v>0</v>
      </c>
      <c r="F8" s="789">
        <f t="shared" si="2"/>
        <v>0</v>
      </c>
      <c r="G8" s="77"/>
      <c r="H8" s="387">
        <f t="shared" si="5"/>
        <v>40</v>
      </c>
      <c r="I8" s="700"/>
      <c r="J8" s="787">
        <v>0</v>
      </c>
      <c r="K8" s="788">
        <f t="shared" si="3"/>
        <v>0</v>
      </c>
      <c r="L8" s="787">
        <v>0</v>
      </c>
      <c r="M8" s="789">
        <f t="shared" si="4"/>
        <v>0</v>
      </c>
    </row>
    <row r="9" spans="1:13" x14ac:dyDescent="0.2">
      <c r="A9" s="387">
        <f t="shared" si="0"/>
        <v>5</v>
      </c>
      <c r="B9" s="700"/>
      <c r="C9" s="787">
        <v>0</v>
      </c>
      <c r="D9" s="788">
        <f t="shared" si="1"/>
        <v>0</v>
      </c>
      <c r="E9" s="787">
        <v>0</v>
      </c>
      <c r="F9" s="789">
        <f t="shared" si="2"/>
        <v>0</v>
      </c>
      <c r="G9" s="77"/>
      <c r="H9" s="387">
        <f t="shared" si="5"/>
        <v>41</v>
      </c>
      <c r="I9" s="700"/>
      <c r="J9" s="787">
        <v>0</v>
      </c>
      <c r="K9" s="788">
        <f t="shared" si="3"/>
        <v>0</v>
      </c>
      <c r="L9" s="787">
        <v>0</v>
      </c>
      <c r="M9" s="789">
        <f t="shared" si="4"/>
        <v>0</v>
      </c>
    </row>
    <row r="10" spans="1:13" x14ac:dyDescent="0.2">
      <c r="A10" s="387">
        <f t="shared" si="0"/>
        <v>6</v>
      </c>
      <c r="B10" s="700"/>
      <c r="C10" s="787">
        <v>0</v>
      </c>
      <c r="D10" s="788">
        <f t="shared" si="1"/>
        <v>0</v>
      </c>
      <c r="E10" s="787">
        <v>0</v>
      </c>
      <c r="F10" s="789">
        <f t="shared" si="2"/>
        <v>0</v>
      </c>
      <c r="G10" s="77"/>
      <c r="H10" s="387">
        <f t="shared" si="5"/>
        <v>42</v>
      </c>
      <c r="I10" s="700"/>
      <c r="J10" s="787">
        <v>0</v>
      </c>
      <c r="K10" s="788">
        <f t="shared" si="3"/>
        <v>0</v>
      </c>
      <c r="L10" s="787">
        <v>0</v>
      </c>
      <c r="M10" s="789">
        <f t="shared" si="4"/>
        <v>0</v>
      </c>
    </row>
    <row r="11" spans="1:13" x14ac:dyDescent="0.2">
      <c r="A11" s="387">
        <f t="shared" si="0"/>
        <v>7</v>
      </c>
      <c r="B11" s="700"/>
      <c r="C11" s="787">
        <v>0</v>
      </c>
      <c r="D11" s="788">
        <f t="shared" si="1"/>
        <v>0</v>
      </c>
      <c r="E11" s="787">
        <v>0</v>
      </c>
      <c r="F11" s="789">
        <f t="shared" si="2"/>
        <v>0</v>
      </c>
      <c r="G11" s="77"/>
      <c r="H11" s="387">
        <f t="shared" si="5"/>
        <v>43</v>
      </c>
      <c r="I11" s="700"/>
      <c r="J11" s="787">
        <v>0</v>
      </c>
      <c r="K11" s="788">
        <f t="shared" si="3"/>
        <v>0</v>
      </c>
      <c r="L11" s="787">
        <v>0</v>
      </c>
      <c r="M11" s="789">
        <f t="shared" si="4"/>
        <v>0</v>
      </c>
    </row>
    <row r="12" spans="1:13" x14ac:dyDescent="0.2">
      <c r="A12" s="387">
        <f t="shared" si="0"/>
        <v>8</v>
      </c>
      <c r="B12" s="700"/>
      <c r="C12" s="787">
        <v>0</v>
      </c>
      <c r="D12" s="788">
        <f t="shared" si="1"/>
        <v>0</v>
      </c>
      <c r="E12" s="787">
        <v>0</v>
      </c>
      <c r="F12" s="789">
        <f t="shared" si="2"/>
        <v>0</v>
      </c>
      <c r="G12" s="77"/>
      <c r="H12" s="387">
        <f t="shared" si="5"/>
        <v>44</v>
      </c>
      <c r="I12" s="700"/>
      <c r="J12" s="787">
        <v>0</v>
      </c>
      <c r="K12" s="788">
        <f t="shared" si="3"/>
        <v>0</v>
      </c>
      <c r="L12" s="787">
        <v>0</v>
      </c>
      <c r="M12" s="789">
        <f t="shared" si="4"/>
        <v>0</v>
      </c>
    </row>
    <row r="13" spans="1:13" x14ac:dyDescent="0.2">
      <c r="A13" s="387">
        <f t="shared" si="0"/>
        <v>9</v>
      </c>
      <c r="B13" s="700"/>
      <c r="C13" s="787">
        <v>0</v>
      </c>
      <c r="D13" s="788">
        <f t="shared" si="1"/>
        <v>0</v>
      </c>
      <c r="E13" s="787">
        <v>0</v>
      </c>
      <c r="F13" s="789">
        <f t="shared" si="2"/>
        <v>0</v>
      </c>
      <c r="G13" s="77"/>
      <c r="H13" s="387">
        <f t="shared" si="5"/>
        <v>45</v>
      </c>
      <c r="I13" s="700"/>
      <c r="J13" s="787">
        <v>0</v>
      </c>
      <c r="K13" s="788">
        <f t="shared" si="3"/>
        <v>0</v>
      </c>
      <c r="L13" s="787">
        <v>0</v>
      </c>
      <c r="M13" s="789">
        <f t="shared" si="4"/>
        <v>0</v>
      </c>
    </row>
    <row r="14" spans="1:13" x14ac:dyDescent="0.2">
      <c r="A14" s="387">
        <f t="shared" si="0"/>
        <v>10</v>
      </c>
      <c r="B14" s="700"/>
      <c r="C14" s="787">
        <v>0</v>
      </c>
      <c r="D14" s="788">
        <f t="shared" si="1"/>
        <v>0</v>
      </c>
      <c r="E14" s="787">
        <v>0</v>
      </c>
      <c r="F14" s="789">
        <f t="shared" si="2"/>
        <v>0</v>
      </c>
      <c r="G14" s="77"/>
      <c r="H14" s="387">
        <f t="shared" si="5"/>
        <v>46</v>
      </c>
      <c r="I14" s="700"/>
      <c r="J14" s="787">
        <v>0</v>
      </c>
      <c r="K14" s="788">
        <f t="shared" si="3"/>
        <v>0</v>
      </c>
      <c r="L14" s="787">
        <v>0</v>
      </c>
      <c r="M14" s="789">
        <f t="shared" si="4"/>
        <v>0</v>
      </c>
    </row>
    <row r="15" spans="1:13" x14ac:dyDescent="0.2">
      <c r="A15" s="387">
        <f t="shared" si="0"/>
        <v>11</v>
      </c>
      <c r="B15" s="700"/>
      <c r="C15" s="787">
        <v>0</v>
      </c>
      <c r="D15" s="788">
        <f t="shared" si="1"/>
        <v>0</v>
      </c>
      <c r="E15" s="787">
        <v>0</v>
      </c>
      <c r="F15" s="789">
        <f t="shared" si="2"/>
        <v>0</v>
      </c>
      <c r="G15" s="77"/>
      <c r="H15" s="387">
        <f t="shared" si="5"/>
        <v>47</v>
      </c>
      <c r="I15" s="700"/>
      <c r="J15" s="787">
        <v>0</v>
      </c>
      <c r="K15" s="788">
        <f t="shared" si="3"/>
        <v>0</v>
      </c>
      <c r="L15" s="787">
        <v>0</v>
      </c>
      <c r="M15" s="789">
        <f t="shared" si="4"/>
        <v>0</v>
      </c>
    </row>
    <row r="16" spans="1:13" x14ac:dyDescent="0.2">
      <c r="A16" s="387">
        <f t="shared" si="0"/>
        <v>12</v>
      </c>
      <c r="B16" s="700"/>
      <c r="C16" s="787">
        <v>0</v>
      </c>
      <c r="D16" s="788">
        <f t="shared" si="1"/>
        <v>0</v>
      </c>
      <c r="E16" s="787">
        <v>0</v>
      </c>
      <c r="F16" s="789">
        <f t="shared" si="2"/>
        <v>0</v>
      </c>
      <c r="G16" s="77"/>
      <c r="H16" s="387">
        <f t="shared" si="5"/>
        <v>48</v>
      </c>
      <c r="I16" s="700"/>
      <c r="J16" s="787">
        <v>0</v>
      </c>
      <c r="K16" s="788">
        <f t="shared" si="3"/>
        <v>0</v>
      </c>
      <c r="L16" s="787">
        <v>0</v>
      </c>
      <c r="M16" s="789">
        <f t="shared" si="4"/>
        <v>0</v>
      </c>
    </row>
    <row r="17" spans="1:13" x14ac:dyDescent="0.2">
      <c r="A17" s="387">
        <f t="shared" si="0"/>
        <v>13</v>
      </c>
      <c r="B17" s="700"/>
      <c r="C17" s="787">
        <v>0</v>
      </c>
      <c r="D17" s="788">
        <f t="shared" si="1"/>
        <v>0</v>
      </c>
      <c r="E17" s="787">
        <v>0</v>
      </c>
      <c r="F17" s="789">
        <f t="shared" si="2"/>
        <v>0</v>
      </c>
      <c r="G17" s="77"/>
      <c r="H17" s="387">
        <f t="shared" si="5"/>
        <v>49</v>
      </c>
      <c r="I17" s="700"/>
      <c r="J17" s="787">
        <v>0</v>
      </c>
      <c r="K17" s="788">
        <f t="shared" si="3"/>
        <v>0</v>
      </c>
      <c r="L17" s="787">
        <v>0</v>
      </c>
      <c r="M17" s="789">
        <f t="shared" si="4"/>
        <v>0</v>
      </c>
    </row>
    <row r="18" spans="1:13" x14ac:dyDescent="0.2">
      <c r="A18" s="387">
        <f t="shared" si="0"/>
        <v>14</v>
      </c>
      <c r="B18" s="700"/>
      <c r="C18" s="787">
        <v>0</v>
      </c>
      <c r="D18" s="788">
        <f t="shared" si="1"/>
        <v>0</v>
      </c>
      <c r="E18" s="787">
        <v>0</v>
      </c>
      <c r="F18" s="789">
        <f t="shared" si="2"/>
        <v>0</v>
      </c>
      <c r="G18" s="77"/>
      <c r="H18" s="387">
        <f t="shared" si="5"/>
        <v>50</v>
      </c>
      <c r="I18" s="700"/>
      <c r="J18" s="787">
        <v>0</v>
      </c>
      <c r="K18" s="788">
        <f t="shared" si="3"/>
        <v>0</v>
      </c>
      <c r="L18" s="787">
        <v>0</v>
      </c>
      <c r="M18" s="789">
        <f t="shared" si="4"/>
        <v>0</v>
      </c>
    </row>
    <row r="19" spans="1:13" x14ac:dyDescent="0.2">
      <c r="A19" s="387">
        <f t="shared" si="0"/>
        <v>15</v>
      </c>
      <c r="B19" s="700"/>
      <c r="C19" s="787">
        <v>0</v>
      </c>
      <c r="D19" s="788">
        <f t="shared" si="1"/>
        <v>0</v>
      </c>
      <c r="E19" s="787">
        <v>0</v>
      </c>
      <c r="F19" s="789">
        <f t="shared" si="2"/>
        <v>0</v>
      </c>
      <c r="G19" s="77"/>
      <c r="H19" s="387">
        <f t="shared" si="5"/>
        <v>51</v>
      </c>
      <c r="I19" s="700"/>
      <c r="J19" s="787">
        <v>0</v>
      </c>
      <c r="K19" s="788">
        <f t="shared" si="3"/>
        <v>0</v>
      </c>
      <c r="L19" s="787">
        <v>0</v>
      </c>
      <c r="M19" s="789">
        <f t="shared" si="4"/>
        <v>0</v>
      </c>
    </row>
    <row r="20" spans="1:13" x14ac:dyDescent="0.2">
      <c r="A20" s="387">
        <f t="shared" si="0"/>
        <v>16</v>
      </c>
      <c r="B20" s="700"/>
      <c r="C20" s="787">
        <v>0</v>
      </c>
      <c r="D20" s="788">
        <f t="shared" si="1"/>
        <v>0</v>
      </c>
      <c r="E20" s="787">
        <v>0</v>
      </c>
      <c r="F20" s="789">
        <f t="shared" si="2"/>
        <v>0</v>
      </c>
      <c r="G20" s="77"/>
      <c r="H20" s="387">
        <f t="shared" si="5"/>
        <v>52</v>
      </c>
      <c r="I20" s="700"/>
      <c r="J20" s="787">
        <v>0</v>
      </c>
      <c r="K20" s="788">
        <f t="shared" si="3"/>
        <v>0</v>
      </c>
      <c r="L20" s="787">
        <v>0</v>
      </c>
      <c r="M20" s="789">
        <f t="shared" si="4"/>
        <v>0</v>
      </c>
    </row>
    <row r="21" spans="1:13" x14ac:dyDescent="0.2">
      <c r="A21" s="387">
        <f t="shared" si="0"/>
        <v>17</v>
      </c>
      <c r="B21" s="700"/>
      <c r="C21" s="787">
        <v>0</v>
      </c>
      <c r="D21" s="788">
        <f t="shared" si="1"/>
        <v>0</v>
      </c>
      <c r="E21" s="787">
        <v>0</v>
      </c>
      <c r="F21" s="789">
        <f t="shared" si="2"/>
        <v>0</v>
      </c>
      <c r="G21" s="388"/>
      <c r="H21" s="387">
        <f t="shared" si="5"/>
        <v>53</v>
      </c>
      <c r="I21" s="700"/>
      <c r="J21" s="787">
        <v>0</v>
      </c>
      <c r="K21" s="788">
        <f t="shared" si="3"/>
        <v>0</v>
      </c>
      <c r="L21" s="787">
        <v>0</v>
      </c>
      <c r="M21" s="789">
        <f t="shared" si="4"/>
        <v>0</v>
      </c>
    </row>
    <row r="22" spans="1:13" x14ac:dyDescent="0.2">
      <c r="A22" s="387">
        <f t="shared" si="0"/>
        <v>18</v>
      </c>
      <c r="B22" s="700"/>
      <c r="C22" s="787">
        <v>0</v>
      </c>
      <c r="D22" s="788">
        <f t="shared" si="1"/>
        <v>0</v>
      </c>
      <c r="E22" s="787">
        <v>0</v>
      </c>
      <c r="F22" s="789">
        <f t="shared" si="2"/>
        <v>0</v>
      </c>
      <c r="G22" s="388"/>
      <c r="H22" s="387">
        <f t="shared" si="5"/>
        <v>54</v>
      </c>
      <c r="I22" s="700"/>
      <c r="J22" s="787">
        <v>0</v>
      </c>
      <c r="K22" s="788">
        <f t="shared" si="3"/>
        <v>0</v>
      </c>
      <c r="L22" s="787">
        <v>0</v>
      </c>
      <c r="M22" s="789">
        <f t="shared" si="4"/>
        <v>0</v>
      </c>
    </row>
    <row r="23" spans="1:13" x14ac:dyDescent="0.2">
      <c r="A23" s="387">
        <f t="shared" si="0"/>
        <v>19</v>
      </c>
      <c r="B23" s="700"/>
      <c r="C23" s="787">
        <v>0</v>
      </c>
      <c r="D23" s="788">
        <f t="shared" si="1"/>
        <v>0</v>
      </c>
      <c r="E23" s="787">
        <v>0</v>
      </c>
      <c r="F23" s="789">
        <f t="shared" si="2"/>
        <v>0</v>
      </c>
      <c r="G23" s="388"/>
      <c r="H23" s="387">
        <f t="shared" si="5"/>
        <v>55</v>
      </c>
      <c r="I23" s="700"/>
      <c r="J23" s="787">
        <v>0</v>
      </c>
      <c r="K23" s="788">
        <f t="shared" si="3"/>
        <v>0</v>
      </c>
      <c r="L23" s="787">
        <v>0</v>
      </c>
      <c r="M23" s="789">
        <f t="shared" si="4"/>
        <v>0</v>
      </c>
    </row>
    <row r="24" spans="1:13" x14ac:dyDescent="0.2">
      <c r="A24" s="387">
        <f t="shared" si="0"/>
        <v>20</v>
      </c>
      <c r="B24" s="700"/>
      <c r="C24" s="787">
        <v>0</v>
      </c>
      <c r="D24" s="788">
        <f t="shared" si="1"/>
        <v>0</v>
      </c>
      <c r="E24" s="787">
        <v>0</v>
      </c>
      <c r="F24" s="789">
        <f t="shared" si="2"/>
        <v>0</v>
      </c>
      <c r="G24" s="77"/>
      <c r="H24" s="387">
        <f t="shared" si="5"/>
        <v>56</v>
      </c>
      <c r="I24" s="700"/>
      <c r="J24" s="787">
        <v>0</v>
      </c>
      <c r="K24" s="788">
        <f t="shared" si="3"/>
        <v>0</v>
      </c>
      <c r="L24" s="787">
        <v>0</v>
      </c>
      <c r="M24" s="789">
        <f t="shared" si="4"/>
        <v>0</v>
      </c>
    </row>
    <row r="25" spans="1:13" x14ac:dyDescent="0.2">
      <c r="A25" s="387">
        <f t="shared" si="0"/>
        <v>21</v>
      </c>
      <c r="B25" s="700"/>
      <c r="C25" s="787">
        <v>0</v>
      </c>
      <c r="D25" s="788">
        <f t="shared" si="1"/>
        <v>0</v>
      </c>
      <c r="E25" s="787">
        <v>0</v>
      </c>
      <c r="F25" s="789">
        <f t="shared" si="2"/>
        <v>0</v>
      </c>
      <c r="G25" s="77"/>
      <c r="H25" s="387">
        <f t="shared" si="5"/>
        <v>57</v>
      </c>
      <c r="I25" s="700"/>
      <c r="J25" s="787">
        <v>0</v>
      </c>
      <c r="K25" s="788">
        <f t="shared" si="3"/>
        <v>0</v>
      </c>
      <c r="L25" s="787">
        <v>0</v>
      </c>
      <c r="M25" s="789">
        <f t="shared" si="4"/>
        <v>0</v>
      </c>
    </row>
    <row r="26" spans="1:13" x14ac:dyDescent="0.2">
      <c r="A26" s="387">
        <f t="shared" si="0"/>
        <v>22</v>
      </c>
      <c r="B26" s="700"/>
      <c r="C26" s="787">
        <v>0</v>
      </c>
      <c r="D26" s="788">
        <f t="shared" si="1"/>
        <v>0</v>
      </c>
      <c r="E26" s="787">
        <v>0</v>
      </c>
      <c r="F26" s="789">
        <f t="shared" si="2"/>
        <v>0</v>
      </c>
      <c r="G26" s="77"/>
      <c r="H26" s="387">
        <f t="shared" si="5"/>
        <v>58</v>
      </c>
      <c r="I26" s="700"/>
      <c r="J26" s="787">
        <v>0</v>
      </c>
      <c r="K26" s="788">
        <f t="shared" si="3"/>
        <v>0</v>
      </c>
      <c r="L26" s="787">
        <v>0</v>
      </c>
      <c r="M26" s="789">
        <f t="shared" si="4"/>
        <v>0</v>
      </c>
    </row>
    <row r="27" spans="1:13" x14ac:dyDescent="0.2">
      <c r="A27" s="387">
        <f t="shared" si="0"/>
        <v>23</v>
      </c>
      <c r="B27" s="700"/>
      <c r="C27" s="787">
        <v>0</v>
      </c>
      <c r="D27" s="788">
        <f t="shared" si="1"/>
        <v>0</v>
      </c>
      <c r="E27" s="787">
        <v>0</v>
      </c>
      <c r="F27" s="789">
        <f t="shared" si="2"/>
        <v>0</v>
      </c>
      <c r="G27" s="77"/>
      <c r="H27" s="387">
        <f t="shared" si="5"/>
        <v>59</v>
      </c>
      <c r="I27" s="700"/>
      <c r="J27" s="787">
        <v>0</v>
      </c>
      <c r="K27" s="788">
        <f t="shared" si="3"/>
        <v>0</v>
      </c>
      <c r="L27" s="787">
        <v>0</v>
      </c>
      <c r="M27" s="789">
        <f t="shared" si="4"/>
        <v>0</v>
      </c>
    </row>
    <row r="28" spans="1:13" x14ac:dyDescent="0.2">
      <c r="A28" s="387">
        <f t="shared" si="0"/>
        <v>24</v>
      </c>
      <c r="B28" s="700"/>
      <c r="C28" s="787">
        <v>0</v>
      </c>
      <c r="D28" s="788">
        <f t="shared" si="1"/>
        <v>0</v>
      </c>
      <c r="E28" s="787">
        <v>0</v>
      </c>
      <c r="F28" s="789">
        <f t="shared" si="2"/>
        <v>0</v>
      </c>
      <c r="G28" s="77"/>
      <c r="H28" s="387">
        <f t="shared" si="5"/>
        <v>60</v>
      </c>
      <c r="I28" s="700"/>
      <c r="J28" s="787">
        <v>0</v>
      </c>
      <c r="K28" s="788">
        <f t="shared" si="3"/>
        <v>0</v>
      </c>
      <c r="L28" s="787">
        <v>0</v>
      </c>
      <c r="M28" s="789">
        <f t="shared" si="4"/>
        <v>0</v>
      </c>
    </row>
    <row r="29" spans="1:13" x14ac:dyDescent="0.2">
      <c r="A29" s="387">
        <f t="shared" si="0"/>
        <v>25</v>
      </c>
      <c r="B29" s="700"/>
      <c r="C29" s="787">
        <v>0</v>
      </c>
      <c r="D29" s="788">
        <f t="shared" si="1"/>
        <v>0</v>
      </c>
      <c r="E29" s="787">
        <v>0</v>
      </c>
      <c r="F29" s="789">
        <f t="shared" si="2"/>
        <v>0</v>
      </c>
      <c r="G29" s="77"/>
      <c r="H29" s="387">
        <f t="shared" si="5"/>
        <v>61</v>
      </c>
      <c r="I29" s="700"/>
      <c r="J29" s="787">
        <v>0</v>
      </c>
      <c r="K29" s="788">
        <f t="shared" si="3"/>
        <v>0</v>
      </c>
      <c r="L29" s="787">
        <v>0</v>
      </c>
      <c r="M29" s="789">
        <f t="shared" si="4"/>
        <v>0</v>
      </c>
    </row>
    <row r="30" spans="1:13" x14ac:dyDescent="0.2">
      <c r="A30" s="387">
        <f t="shared" si="0"/>
        <v>26</v>
      </c>
      <c r="B30" s="700"/>
      <c r="C30" s="787">
        <v>0</v>
      </c>
      <c r="D30" s="788">
        <f t="shared" si="1"/>
        <v>0</v>
      </c>
      <c r="E30" s="787">
        <v>0</v>
      </c>
      <c r="F30" s="789">
        <f t="shared" si="2"/>
        <v>0</v>
      </c>
      <c r="G30" s="77"/>
      <c r="H30" s="387">
        <f t="shared" si="5"/>
        <v>62</v>
      </c>
      <c r="I30" s="700"/>
      <c r="J30" s="787">
        <v>0</v>
      </c>
      <c r="K30" s="788">
        <f t="shared" si="3"/>
        <v>0</v>
      </c>
      <c r="L30" s="787">
        <v>0</v>
      </c>
      <c r="M30" s="789">
        <f t="shared" si="4"/>
        <v>0</v>
      </c>
    </row>
    <row r="31" spans="1:13" x14ac:dyDescent="0.2">
      <c r="A31" s="387">
        <f t="shared" si="0"/>
        <v>27</v>
      </c>
      <c r="B31" s="700"/>
      <c r="C31" s="787">
        <v>0</v>
      </c>
      <c r="D31" s="788">
        <f t="shared" si="1"/>
        <v>0</v>
      </c>
      <c r="E31" s="787">
        <v>0</v>
      </c>
      <c r="F31" s="789">
        <f t="shared" si="2"/>
        <v>0</v>
      </c>
      <c r="G31" s="77"/>
      <c r="H31" s="387">
        <f t="shared" si="5"/>
        <v>63</v>
      </c>
      <c r="I31" s="700"/>
      <c r="J31" s="787">
        <v>0</v>
      </c>
      <c r="K31" s="788">
        <f t="shared" si="3"/>
        <v>0</v>
      </c>
      <c r="L31" s="787">
        <v>0</v>
      </c>
      <c r="M31" s="789">
        <f t="shared" si="4"/>
        <v>0</v>
      </c>
    </row>
    <row r="32" spans="1:13" x14ac:dyDescent="0.2">
      <c r="A32" s="387">
        <f t="shared" si="0"/>
        <v>28</v>
      </c>
      <c r="B32" s="700"/>
      <c r="C32" s="787">
        <v>0</v>
      </c>
      <c r="D32" s="788">
        <f t="shared" si="1"/>
        <v>0</v>
      </c>
      <c r="E32" s="787">
        <v>0</v>
      </c>
      <c r="F32" s="789">
        <f t="shared" si="2"/>
        <v>0</v>
      </c>
      <c r="G32" s="77"/>
      <c r="H32" s="387">
        <f t="shared" si="5"/>
        <v>64</v>
      </c>
      <c r="I32" s="700"/>
      <c r="J32" s="787">
        <v>0</v>
      </c>
      <c r="K32" s="788">
        <f t="shared" si="3"/>
        <v>0</v>
      </c>
      <c r="L32" s="787">
        <v>0</v>
      </c>
      <c r="M32" s="789">
        <f t="shared" si="4"/>
        <v>0</v>
      </c>
    </row>
    <row r="33" spans="1:13" x14ac:dyDescent="0.2">
      <c r="A33" s="387">
        <f t="shared" si="0"/>
        <v>29</v>
      </c>
      <c r="B33" s="700"/>
      <c r="C33" s="787">
        <v>0</v>
      </c>
      <c r="D33" s="788">
        <f t="shared" si="1"/>
        <v>0</v>
      </c>
      <c r="E33" s="787">
        <v>0</v>
      </c>
      <c r="F33" s="789">
        <f t="shared" si="2"/>
        <v>0</v>
      </c>
      <c r="G33" s="77"/>
      <c r="H33" s="387">
        <f t="shared" si="5"/>
        <v>65</v>
      </c>
      <c r="I33" s="700"/>
      <c r="J33" s="787">
        <v>0</v>
      </c>
      <c r="K33" s="788">
        <f t="shared" si="3"/>
        <v>0</v>
      </c>
      <c r="L33" s="787">
        <v>0</v>
      </c>
      <c r="M33" s="789">
        <f t="shared" si="4"/>
        <v>0</v>
      </c>
    </row>
    <row r="34" spans="1:13" x14ac:dyDescent="0.2">
      <c r="A34" s="387">
        <f t="shared" si="0"/>
        <v>30</v>
      </c>
      <c r="B34" s="700"/>
      <c r="C34" s="787">
        <v>0</v>
      </c>
      <c r="D34" s="788">
        <f t="shared" si="1"/>
        <v>0</v>
      </c>
      <c r="E34" s="787">
        <v>0</v>
      </c>
      <c r="F34" s="789">
        <f t="shared" si="2"/>
        <v>0</v>
      </c>
      <c r="G34" s="77"/>
      <c r="H34" s="387">
        <f t="shared" si="5"/>
        <v>66</v>
      </c>
      <c r="I34" s="700"/>
      <c r="J34" s="787">
        <v>0</v>
      </c>
      <c r="K34" s="788">
        <f t="shared" si="3"/>
        <v>0</v>
      </c>
      <c r="L34" s="787">
        <v>0</v>
      </c>
      <c r="M34" s="789">
        <f t="shared" si="4"/>
        <v>0</v>
      </c>
    </row>
    <row r="35" spans="1:13" x14ac:dyDescent="0.2">
      <c r="A35" s="387">
        <f t="shared" si="0"/>
        <v>31</v>
      </c>
      <c r="B35" s="700"/>
      <c r="C35" s="787">
        <v>0</v>
      </c>
      <c r="D35" s="788">
        <f t="shared" si="1"/>
        <v>0</v>
      </c>
      <c r="E35" s="787">
        <v>0</v>
      </c>
      <c r="F35" s="789">
        <f t="shared" si="2"/>
        <v>0</v>
      </c>
      <c r="G35" s="77"/>
      <c r="H35" s="387">
        <f t="shared" si="5"/>
        <v>67</v>
      </c>
      <c r="I35" s="700"/>
      <c r="J35" s="787">
        <v>0</v>
      </c>
      <c r="K35" s="788">
        <f t="shared" si="3"/>
        <v>0</v>
      </c>
      <c r="L35" s="787">
        <v>0</v>
      </c>
      <c r="M35" s="789">
        <f t="shared" si="4"/>
        <v>0</v>
      </c>
    </row>
    <row r="36" spans="1:13" x14ac:dyDescent="0.2">
      <c r="A36" s="387">
        <f t="shared" si="0"/>
        <v>32</v>
      </c>
      <c r="B36" s="700"/>
      <c r="C36" s="787">
        <v>0</v>
      </c>
      <c r="D36" s="788">
        <f t="shared" si="1"/>
        <v>0</v>
      </c>
      <c r="E36" s="787">
        <v>0</v>
      </c>
      <c r="F36" s="789">
        <f t="shared" si="2"/>
        <v>0</v>
      </c>
      <c r="G36" s="77"/>
      <c r="H36" s="387">
        <f t="shared" si="5"/>
        <v>68</v>
      </c>
      <c r="I36" s="700"/>
      <c r="J36" s="787">
        <v>0</v>
      </c>
      <c r="K36" s="788">
        <f t="shared" si="3"/>
        <v>0</v>
      </c>
      <c r="L36" s="787">
        <v>0</v>
      </c>
      <c r="M36" s="789">
        <f t="shared" si="4"/>
        <v>0</v>
      </c>
    </row>
    <row r="37" spans="1:13" x14ac:dyDescent="0.2">
      <c r="A37" s="387">
        <f t="shared" si="0"/>
        <v>33</v>
      </c>
      <c r="B37" s="700"/>
      <c r="C37" s="787">
        <v>0</v>
      </c>
      <c r="D37" s="788">
        <f t="shared" si="1"/>
        <v>0</v>
      </c>
      <c r="E37" s="787">
        <v>0</v>
      </c>
      <c r="F37" s="789">
        <f t="shared" si="2"/>
        <v>0</v>
      </c>
      <c r="G37" s="77"/>
      <c r="H37" s="387">
        <f t="shared" si="5"/>
        <v>69</v>
      </c>
      <c r="I37" s="700"/>
      <c r="J37" s="787">
        <v>0</v>
      </c>
      <c r="K37" s="788">
        <f t="shared" si="3"/>
        <v>0</v>
      </c>
      <c r="L37" s="787">
        <v>0</v>
      </c>
      <c r="M37" s="789">
        <f t="shared" si="4"/>
        <v>0</v>
      </c>
    </row>
    <row r="38" spans="1:13" x14ac:dyDescent="0.2">
      <c r="A38" s="387">
        <f t="shared" si="0"/>
        <v>34</v>
      </c>
      <c r="B38" s="700"/>
      <c r="C38" s="787">
        <v>0</v>
      </c>
      <c r="D38" s="788">
        <f t="shared" si="1"/>
        <v>0</v>
      </c>
      <c r="E38" s="787">
        <v>0</v>
      </c>
      <c r="F38" s="789">
        <f t="shared" si="2"/>
        <v>0</v>
      </c>
      <c r="G38" s="77"/>
      <c r="H38" s="387">
        <f t="shared" si="5"/>
        <v>70</v>
      </c>
      <c r="I38" s="700"/>
      <c r="J38" s="787">
        <v>0</v>
      </c>
      <c r="K38" s="788">
        <f t="shared" si="3"/>
        <v>0</v>
      </c>
      <c r="L38" s="787">
        <v>0</v>
      </c>
      <c r="M38" s="789">
        <f t="shared" si="4"/>
        <v>0</v>
      </c>
    </row>
    <row r="39" spans="1:13" x14ac:dyDescent="0.2">
      <c r="A39" s="387">
        <f t="shared" si="0"/>
        <v>35</v>
      </c>
      <c r="B39" s="700"/>
      <c r="C39" s="787">
        <v>0</v>
      </c>
      <c r="D39" s="788">
        <f t="shared" si="1"/>
        <v>0</v>
      </c>
      <c r="E39" s="787">
        <v>0</v>
      </c>
      <c r="F39" s="789">
        <f t="shared" si="2"/>
        <v>0</v>
      </c>
      <c r="G39" s="77"/>
      <c r="H39" s="387">
        <f t="shared" si="5"/>
        <v>71</v>
      </c>
      <c r="I39" s="700"/>
      <c r="J39" s="787">
        <v>0</v>
      </c>
      <c r="K39" s="788">
        <f t="shared" si="3"/>
        <v>0</v>
      </c>
      <c r="L39" s="787">
        <v>0</v>
      </c>
      <c r="M39" s="789">
        <f t="shared" si="4"/>
        <v>0</v>
      </c>
    </row>
    <row r="40" spans="1:13" x14ac:dyDescent="0.2">
      <c r="A40" s="387">
        <f t="shared" si="0"/>
        <v>36</v>
      </c>
      <c r="B40" s="700"/>
      <c r="C40" s="787">
        <v>0</v>
      </c>
      <c r="D40" s="788">
        <f t="shared" si="1"/>
        <v>0</v>
      </c>
      <c r="E40" s="787">
        <v>0</v>
      </c>
      <c r="F40" s="789">
        <f t="shared" si="2"/>
        <v>0</v>
      </c>
      <c r="G40" s="77"/>
      <c r="H40" s="387">
        <f t="shared" si="5"/>
        <v>72</v>
      </c>
      <c r="I40" s="700"/>
      <c r="J40" s="787">
        <v>0</v>
      </c>
      <c r="K40" s="788">
        <f t="shared" si="3"/>
        <v>0</v>
      </c>
      <c r="L40" s="787">
        <v>0</v>
      </c>
      <c r="M40" s="789">
        <f t="shared" si="4"/>
        <v>0</v>
      </c>
    </row>
    <row r="41" spans="1:13" ht="15.75" thickBot="1" x14ac:dyDescent="0.25">
      <c r="A41" s="387">
        <f t="shared" si="0"/>
        <v>37</v>
      </c>
      <c r="B41" s="700"/>
      <c r="C41" s="787">
        <v>0</v>
      </c>
      <c r="D41" s="788">
        <f t="shared" si="1"/>
        <v>0</v>
      </c>
      <c r="E41" s="787">
        <v>0</v>
      </c>
      <c r="F41" s="789">
        <f t="shared" si="2"/>
        <v>0</v>
      </c>
      <c r="G41" s="77"/>
      <c r="H41" s="387">
        <f t="shared" si="5"/>
        <v>73</v>
      </c>
      <c r="I41" s="700"/>
      <c r="J41" s="787">
        <v>0</v>
      </c>
      <c r="K41" s="788">
        <f t="shared" si="3"/>
        <v>0</v>
      </c>
      <c r="L41" s="787">
        <v>0</v>
      </c>
      <c r="M41" s="789">
        <f t="shared" si="4"/>
        <v>0</v>
      </c>
    </row>
    <row r="42" spans="1:13" ht="16.5" thickTop="1" thickBot="1" x14ac:dyDescent="0.25">
      <c r="A42" s="504" t="s">
        <v>7</v>
      </c>
      <c r="B42" s="698"/>
      <c r="C42" s="790">
        <f>SUM(C5:C41)</f>
        <v>0</v>
      </c>
      <c r="D42" s="790">
        <f>SUM(D5:D41)</f>
        <v>0</v>
      </c>
      <c r="E42" s="790">
        <f>SUM(E5:E41)</f>
        <v>0</v>
      </c>
      <c r="F42" s="791">
        <f>SUM(F5:F41)</f>
        <v>0</v>
      </c>
      <c r="G42" s="95"/>
      <c r="H42" s="504" t="s">
        <v>7</v>
      </c>
      <c r="I42" s="698"/>
      <c r="J42" s="790">
        <f>SUM(J5:J41)</f>
        <v>0</v>
      </c>
      <c r="K42" s="790">
        <f>SUM(K5:K41)</f>
        <v>0</v>
      </c>
      <c r="L42" s="790">
        <f>SUM(L5:L41)</f>
        <v>0</v>
      </c>
      <c r="M42" s="791">
        <f>SUM(M5:M41)</f>
        <v>0</v>
      </c>
    </row>
    <row r="43" spans="1:13" ht="15.75" thickTop="1" x14ac:dyDescent="0.2">
      <c r="A43" s="299"/>
      <c r="B43" s="299"/>
      <c r="C43" s="299"/>
      <c r="D43" s="299"/>
      <c r="E43" s="299"/>
      <c r="F43" s="299"/>
      <c r="G43" s="299"/>
      <c r="H43" s="299"/>
      <c r="I43" s="299"/>
      <c r="J43" s="299"/>
    </row>
    <row r="44" spans="1:13" x14ac:dyDescent="0.2">
      <c r="A44" s="299"/>
      <c r="B44" s="299"/>
      <c r="C44" s="299"/>
      <c r="D44" s="299"/>
      <c r="E44" s="299"/>
      <c r="F44" s="299"/>
      <c r="G44" s="299"/>
      <c r="H44" s="299"/>
      <c r="I44" s="299"/>
      <c r="J44" s="299"/>
    </row>
    <row r="45" spans="1:13" x14ac:dyDescent="0.2">
      <c r="A45" s="299"/>
      <c r="B45" s="299"/>
      <c r="C45" s="299"/>
      <c r="D45" s="299"/>
      <c r="E45" s="299"/>
      <c r="F45" s="299"/>
      <c r="G45" s="299"/>
      <c r="H45" s="299"/>
      <c r="I45" s="299"/>
      <c r="J45" s="299"/>
    </row>
    <row r="46" spans="1:13" x14ac:dyDescent="0.2">
      <c r="A46" s="299"/>
      <c r="B46" s="299"/>
      <c r="C46" s="299"/>
      <c r="D46" s="299"/>
      <c r="E46" s="299"/>
      <c r="F46" s="299"/>
      <c r="G46" s="299"/>
      <c r="H46" s="299"/>
      <c r="I46" s="299"/>
      <c r="J46" s="299"/>
    </row>
    <row r="47" spans="1:13" x14ac:dyDescent="0.2">
      <c r="A47" s="299"/>
      <c r="B47" s="299"/>
      <c r="C47" s="299"/>
      <c r="D47" s="299"/>
      <c r="E47" s="299"/>
      <c r="F47" s="299"/>
      <c r="G47" s="299"/>
      <c r="H47" s="299"/>
      <c r="I47" s="299"/>
      <c r="J47" s="299"/>
    </row>
    <row r="48" spans="1:13" x14ac:dyDescent="0.2">
      <c r="A48" s="299"/>
      <c r="B48" s="299"/>
      <c r="C48" s="299"/>
      <c r="D48" s="299"/>
      <c r="E48" s="299"/>
      <c r="F48" s="299"/>
      <c r="G48" s="299"/>
      <c r="H48" s="299"/>
      <c r="I48" s="299"/>
      <c r="J48" s="299"/>
    </row>
    <row r="49" spans="1:10" x14ac:dyDescent="0.2">
      <c r="A49" s="299"/>
      <c r="B49" s="299"/>
      <c r="C49" s="299"/>
      <c r="D49" s="299"/>
      <c r="E49" s="299"/>
      <c r="F49" s="299"/>
      <c r="G49" s="299"/>
      <c r="H49" s="299"/>
      <c r="I49" s="299"/>
      <c r="J49" s="299"/>
    </row>
    <row r="50" spans="1:10" x14ac:dyDescent="0.2">
      <c r="A50" s="299"/>
      <c r="B50" s="299"/>
      <c r="C50" s="299"/>
      <c r="D50" s="299"/>
      <c r="E50" s="299"/>
      <c r="F50" s="299"/>
      <c r="G50" s="299"/>
      <c r="H50" s="299"/>
      <c r="I50" s="299"/>
      <c r="J50" s="299"/>
    </row>
    <row r="51" spans="1:10" x14ac:dyDescent="0.2">
      <c r="A51" s="299"/>
      <c r="B51" s="299"/>
      <c r="C51" s="299"/>
      <c r="D51" s="299"/>
      <c r="E51" s="299"/>
      <c r="F51" s="299"/>
      <c r="G51" s="299"/>
      <c r="H51" s="299"/>
      <c r="I51" s="299"/>
      <c r="J51" s="299"/>
    </row>
    <row r="52" spans="1:10" x14ac:dyDescent="0.2">
      <c r="A52" s="299"/>
      <c r="B52" s="299"/>
      <c r="C52" s="299"/>
      <c r="D52" s="299"/>
      <c r="E52" s="299"/>
      <c r="F52" s="299"/>
      <c r="G52" s="299"/>
      <c r="H52" s="299"/>
      <c r="I52" s="299"/>
      <c r="J52" s="299"/>
    </row>
    <row r="53" spans="1:10" x14ac:dyDescent="0.2">
      <c r="A53" s="299"/>
      <c r="B53" s="299"/>
      <c r="C53" s="299"/>
      <c r="D53" s="299"/>
      <c r="E53" s="299"/>
      <c r="F53" s="299"/>
      <c r="G53" s="299"/>
      <c r="H53" s="299"/>
      <c r="I53" s="299"/>
      <c r="J53" s="299"/>
    </row>
    <row r="54" spans="1:10" x14ac:dyDescent="0.2">
      <c r="A54" s="299"/>
      <c r="B54" s="299"/>
      <c r="C54" s="299"/>
      <c r="D54" s="299"/>
      <c r="E54" s="299"/>
      <c r="F54" s="299"/>
      <c r="G54" s="299"/>
      <c r="H54" s="299"/>
      <c r="I54" s="299"/>
      <c r="J54" s="299"/>
    </row>
    <row r="55" spans="1:10" x14ac:dyDescent="0.2">
      <c r="A55" s="299"/>
      <c r="B55" s="299"/>
      <c r="C55" s="299"/>
      <c r="D55" s="299"/>
      <c r="E55" s="299"/>
      <c r="F55" s="299"/>
      <c r="G55" s="299"/>
      <c r="H55" s="299"/>
      <c r="I55" s="299"/>
      <c r="J55" s="299"/>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55118110236220474" right="0.74803149606299213" top="0.78740157480314965" bottom="0.78740157480314965" header="0.51181102362204722" footer="0.51181102362204722"/>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J75"/>
  <sheetViews>
    <sheetView zoomScaleNormal="100" zoomScaleSheetLayoutView="90" workbookViewId="0">
      <selection activeCell="I4" sqref="I4"/>
    </sheetView>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7.88671875" customWidth="1"/>
    <col min="7" max="7" width="8.21875" customWidth="1"/>
    <col min="8" max="8" width="10" customWidth="1"/>
    <col min="9" max="9" width="11" customWidth="1"/>
    <col min="10" max="10" width="17.21875" bestFit="1" customWidth="1"/>
  </cols>
  <sheetData>
    <row r="1" spans="1:9" ht="18.75" thickTop="1" x14ac:dyDescent="0.2">
      <c r="A1" s="907" t="s">
        <v>52</v>
      </c>
      <c r="B1" s="390"/>
      <c r="C1" s="390"/>
      <c r="D1" s="390"/>
      <c r="E1" s="390"/>
      <c r="F1" s="390"/>
      <c r="G1" s="390"/>
      <c r="H1" s="390"/>
      <c r="I1" s="391"/>
    </row>
    <row r="2" spans="1:9" ht="15.75" x14ac:dyDescent="0.2">
      <c r="A2" s="601" t="s">
        <v>304</v>
      </c>
      <c r="B2" s="280"/>
      <c r="C2" s="280"/>
      <c r="D2" s="280"/>
      <c r="E2" s="280"/>
      <c r="F2" s="506" t="s">
        <v>306</v>
      </c>
      <c r="G2" s="280"/>
      <c r="H2" s="280"/>
      <c r="I2" s="392"/>
    </row>
    <row r="3" spans="1:9" ht="15.75" x14ac:dyDescent="0.2">
      <c r="A3" s="209"/>
      <c r="B3" s="217"/>
      <c r="C3" s="217"/>
      <c r="D3" s="286"/>
      <c r="E3" s="291"/>
      <c r="F3" s="291"/>
      <c r="G3" s="217"/>
      <c r="H3" s="217"/>
      <c r="I3" s="218"/>
    </row>
    <row r="4" spans="1:9" ht="16.5" thickBot="1" x14ac:dyDescent="0.25">
      <c r="A4" s="1569" t="s">
        <v>37</v>
      </c>
      <c r="B4" s="1570"/>
      <c r="C4" s="994">
        <f>'Input Data'!$D$20</f>
        <v>0</v>
      </c>
      <c r="D4" s="393"/>
      <c r="E4" s="393"/>
      <c r="F4" s="393"/>
      <c r="G4" s="217"/>
      <c r="H4" s="284" t="s">
        <v>230</v>
      </c>
      <c r="I4" s="993">
        <f>'Input Data'!$D$5</f>
        <v>0</v>
      </c>
    </row>
    <row r="5" spans="1:9" ht="15.75" thickTop="1" x14ac:dyDescent="0.2">
      <c r="A5" s="389" t="s">
        <v>152</v>
      </c>
      <c r="B5" s="338"/>
      <c r="C5" s="338"/>
      <c r="D5" s="338"/>
      <c r="E5" s="338"/>
      <c r="F5" s="338"/>
      <c r="G5" s="338"/>
      <c r="H5" s="338"/>
      <c r="I5" s="216"/>
    </row>
    <row r="6" spans="1:9" ht="30" x14ac:dyDescent="0.2">
      <c r="A6" s="396" t="s">
        <v>53</v>
      </c>
      <c r="B6" s="397" t="s">
        <v>47</v>
      </c>
      <c r="C6" s="397" t="s">
        <v>30</v>
      </c>
      <c r="D6" s="397" t="s">
        <v>54</v>
      </c>
      <c r="E6" s="397" t="s">
        <v>55</v>
      </c>
      <c r="F6" s="397" t="s">
        <v>56</v>
      </c>
      <c r="G6" s="397" t="s">
        <v>327</v>
      </c>
      <c r="H6" s="397" t="s">
        <v>5</v>
      </c>
      <c r="I6" s="429" t="s">
        <v>50</v>
      </c>
    </row>
    <row r="7" spans="1:9" x14ac:dyDescent="0.2">
      <c r="A7" s="399"/>
      <c r="B7" s="400"/>
      <c r="C7" s="400"/>
      <c r="D7" s="400"/>
      <c r="E7" s="400"/>
      <c r="F7" s="1283"/>
      <c r="G7" s="1276">
        <f>IF('Input Data'!$H$36&lt;'Input Data'!$H$28,F7,F7-2)</f>
        <v>0</v>
      </c>
      <c r="H7" s="1277"/>
      <c r="I7" s="1278">
        <f t="shared" ref="I7:I22" si="0">G7*H7</f>
        <v>0</v>
      </c>
    </row>
    <row r="8" spans="1:9" x14ac:dyDescent="0.2">
      <c r="A8" s="402"/>
      <c r="B8" s="403"/>
      <c r="C8" s="403"/>
      <c r="D8" s="403"/>
      <c r="E8" s="403"/>
      <c r="F8" s="1284"/>
      <c r="G8" s="1276">
        <f>IF('Input Data'!$H$36&lt;'Input Data'!$H$28,F8,F8-2)</f>
        <v>0</v>
      </c>
      <c r="H8" s="1279"/>
      <c r="I8" s="1280">
        <f t="shared" si="0"/>
        <v>0</v>
      </c>
    </row>
    <row r="9" spans="1:9" x14ac:dyDescent="0.2">
      <c r="A9" s="402"/>
      <c r="B9" s="403"/>
      <c r="C9" s="403"/>
      <c r="D9" s="403"/>
      <c r="E9" s="403"/>
      <c r="F9" s="1284"/>
      <c r="G9" s="1276">
        <f>IF('Input Data'!$H$36&lt;'Input Data'!$H$28,F9,F9-2)</f>
        <v>0</v>
      </c>
      <c r="H9" s="1279"/>
      <c r="I9" s="1280">
        <f t="shared" si="0"/>
        <v>0</v>
      </c>
    </row>
    <row r="10" spans="1:9" x14ac:dyDescent="0.2">
      <c r="A10" s="402"/>
      <c r="B10" s="403"/>
      <c r="C10" s="403"/>
      <c r="D10" s="403"/>
      <c r="E10" s="403"/>
      <c r="F10" s="1284"/>
      <c r="G10" s="1276">
        <f>IF('Input Data'!$H$36&lt;'Input Data'!$H$28,F10,F10-2)</f>
        <v>0</v>
      </c>
      <c r="H10" s="1279"/>
      <c r="I10" s="1280">
        <f t="shared" si="0"/>
        <v>0</v>
      </c>
    </row>
    <row r="11" spans="1:9" x14ac:dyDescent="0.2">
      <c r="A11" s="402"/>
      <c r="B11" s="403"/>
      <c r="C11" s="403"/>
      <c r="D11" s="403"/>
      <c r="E11" s="403"/>
      <c r="F11" s="1284"/>
      <c r="G11" s="1276">
        <f>IF('Input Data'!$H$36&lt;'Input Data'!$H$28,F11,F11-2)</f>
        <v>0</v>
      </c>
      <c r="H11" s="1279"/>
      <c r="I11" s="1280">
        <f t="shared" si="0"/>
        <v>0</v>
      </c>
    </row>
    <row r="12" spans="1:9" x14ac:dyDescent="0.2">
      <c r="A12" s="402"/>
      <c r="B12" s="403"/>
      <c r="C12" s="403"/>
      <c r="D12" s="403"/>
      <c r="E12" s="403"/>
      <c r="F12" s="1284"/>
      <c r="G12" s="1276">
        <f>IF('Input Data'!$H$36&lt;'Input Data'!$H$28,F12,F12-2)</f>
        <v>0</v>
      </c>
      <c r="H12" s="1279"/>
      <c r="I12" s="1280">
        <f t="shared" si="0"/>
        <v>0</v>
      </c>
    </row>
    <row r="13" spans="1:9" x14ac:dyDescent="0.2">
      <c r="A13" s="402"/>
      <c r="B13" s="403"/>
      <c r="C13" s="403"/>
      <c r="D13" s="403"/>
      <c r="E13" s="403"/>
      <c r="F13" s="1284"/>
      <c r="G13" s="1276">
        <f>IF('Input Data'!$H$36&lt;'Input Data'!$H$28,F13,F13-2)</f>
        <v>0</v>
      </c>
      <c r="H13" s="1279"/>
      <c r="I13" s="1280">
        <f t="shared" si="0"/>
        <v>0</v>
      </c>
    </row>
    <row r="14" spans="1:9" x14ac:dyDescent="0.2">
      <c r="A14" s="402"/>
      <c r="B14" s="403"/>
      <c r="C14" s="403"/>
      <c r="D14" s="403"/>
      <c r="E14" s="403"/>
      <c r="F14" s="1284"/>
      <c r="G14" s="1276">
        <f>IF('Input Data'!$H$36&lt;'Input Data'!$H$28,F14,F14-2)</f>
        <v>0</v>
      </c>
      <c r="H14" s="1279"/>
      <c r="I14" s="1280">
        <f t="shared" si="0"/>
        <v>0</v>
      </c>
    </row>
    <row r="15" spans="1:9" x14ac:dyDescent="0.2">
      <c r="A15" s="402"/>
      <c r="B15" s="403"/>
      <c r="C15" s="403"/>
      <c r="D15" s="403"/>
      <c r="E15" s="403"/>
      <c r="F15" s="1284"/>
      <c r="G15" s="1276">
        <f>IF('Input Data'!$H$36&lt;'Input Data'!$H$28,F15,F15-2)</f>
        <v>0</v>
      </c>
      <c r="H15" s="1279"/>
      <c r="I15" s="1280">
        <f t="shared" si="0"/>
        <v>0</v>
      </c>
    </row>
    <row r="16" spans="1:9" x14ac:dyDescent="0.2">
      <c r="A16" s="402"/>
      <c r="B16" s="403"/>
      <c r="C16" s="403"/>
      <c r="D16" s="403"/>
      <c r="E16" s="403"/>
      <c r="F16" s="1284"/>
      <c r="G16" s="1276">
        <f>IF('Input Data'!$H$36&lt;'Input Data'!$H$28,F16,F16-2)</f>
        <v>0</v>
      </c>
      <c r="H16" s="1279"/>
      <c r="I16" s="1280">
        <f t="shared" si="0"/>
        <v>0</v>
      </c>
    </row>
    <row r="17" spans="1:9" x14ac:dyDescent="0.2">
      <c r="A17" s="402"/>
      <c r="B17" s="403"/>
      <c r="C17" s="403"/>
      <c r="D17" s="403"/>
      <c r="E17" s="403"/>
      <c r="F17" s="1284"/>
      <c r="G17" s="1276">
        <f>IF('Input Data'!$H$36&lt;'Input Data'!$H$28,F17,F17-2)</f>
        <v>0</v>
      </c>
      <c r="H17" s="1279"/>
      <c r="I17" s="1280">
        <f t="shared" si="0"/>
        <v>0</v>
      </c>
    </row>
    <row r="18" spans="1:9" x14ac:dyDescent="0.2">
      <c r="A18" s="402"/>
      <c r="B18" s="403"/>
      <c r="C18" s="403"/>
      <c r="D18" s="403"/>
      <c r="E18" s="403"/>
      <c r="F18" s="1284"/>
      <c r="G18" s="1276">
        <f>IF('Input Data'!$H$36&lt;'Input Data'!$H$28,F18,F18-2)</f>
        <v>0</v>
      </c>
      <c r="H18" s="1279"/>
      <c r="I18" s="1280">
        <f t="shared" si="0"/>
        <v>0</v>
      </c>
    </row>
    <row r="19" spans="1:9" x14ac:dyDescent="0.2">
      <c r="A19" s="402"/>
      <c r="B19" s="403"/>
      <c r="C19" s="403"/>
      <c r="D19" s="403"/>
      <c r="E19" s="403"/>
      <c r="F19" s="1284"/>
      <c r="G19" s="1276">
        <f>IF('Input Data'!$H$36&lt;'Input Data'!$H$28,F19,F19-2)</f>
        <v>0</v>
      </c>
      <c r="H19" s="1279"/>
      <c r="I19" s="1280">
        <f t="shared" si="0"/>
        <v>0</v>
      </c>
    </row>
    <row r="20" spans="1:9" x14ac:dyDescent="0.2">
      <c r="A20" s="402"/>
      <c r="B20" s="403"/>
      <c r="C20" s="403"/>
      <c r="D20" s="403"/>
      <c r="E20" s="403"/>
      <c r="F20" s="1284"/>
      <c r="G20" s="1276">
        <f>IF('Input Data'!$H$36&lt;'Input Data'!$H$28,F20,F20-2)</f>
        <v>0</v>
      </c>
      <c r="H20" s="1279"/>
      <c r="I20" s="1280">
        <f t="shared" si="0"/>
        <v>0</v>
      </c>
    </row>
    <row r="21" spans="1:9" x14ac:dyDescent="0.2">
      <c r="A21" s="402"/>
      <c r="B21" s="403"/>
      <c r="C21" s="403"/>
      <c r="D21" s="403"/>
      <c r="E21" s="403"/>
      <c r="F21" s="1284"/>
      <c r="G21" s="1276">
        <f>IF('Input Data'!$H$36&lt;'Input Data'!$H$28,F21,F21-2)</f>
        <v>0</v>
      </c>
      <c r="H21" s="1279"/>
      <c r="I21" s="1280">
        <f t="shared" si="0"/>
        <v>0</v>
      </c>
    </row>
    <row r="22" spans="1:9" ht="15.75" thickBot="1" x14ac:dyDescent="0.25">
      <c r="A22" s="405"/>
      <c r="B22" s="406"/>
      <c r="C22" s="406"/>
      <c r="D22" s="406"/>
      <c r="E22" s="406"/>
      <c r="F22" s="1285"/>
      <c r="G22" s="1276">
        <f>IF('Input Data'!$H$36&lt;'Input Data'!$H$28,F22,F22-2)</f>
        <v>0</v>
      </c>
      <c r="H22" s="1281"/>
      <c r="I22" s="1282">
        <f t="shared" si="0"/>
        <v>0</v>
      </c>
    </row>
    <row r="23" spans="1:9" ht="15.75" thickBot="1" x14ac:dyDescent="0.25">
      <c r="A23" s="422"/>
      <c r="B23" s="423"/>
      <c r="C23" s="423"/>
      <c r="D23" s="423"/>
      <c r="E23" s="423"/>
      <c r="F23" s="423"/>
      <c r="G23" s="423"/>
      <c r="H23" s="607" t="s">
        <v>305</v>
      </c>
      <c r="I23" s="608">
        <f>SUM(I7:I22)</f>
        <v>0</v>
      </c>
    </row>
    <row r="24" spans="1:9" ht="16.5" thickTop="1" thickBot="1" x14ac:dyDescent="0.25">
      <c r="A24" s="282"/>
      <c r="B24" s="282"/>
      <c r="C24" s="282"/>
      <c r="D24" s="282"/>
      <c r="E24" s="282"/>
      <c r="F24" s="282"/>
      <c r="G24" s="282"/>
      <c r="H24" s="282"/>
      <c r="I24" s="609"/>
    </row>
    <row r="25" spans="1:9" ht="15.75" thickTop="1" x14ac:dyDescent="0.2">
      <c r="A25" s="389" t="s">
        <v>57</v>
      </c>
      <c r="B25" s="499"/>
      <c r="C25" s="499"/>
      <c r="D25" s="499"/>
      <c r="E25" s="499"/>
      <c r="F25" s="499"/>
      <c r="G25" s="499"/>
      <c r="H25" s="499"/>
      <c r="I25" s="502"/>
    </row>
    <row r="26" spans="1:9" x14ac:dyDescent="0.2">
      <c r="A26" s="409" t="s">
        <v>58</v>
      </c>
      <c r="B26" s="288" t="s">
        <v>59</v>
      </c>
      <c r="C26" s="288"/>
      <c r="D26" s="288"/>
      <c r="E26" s="217"/>
      <c r="F26" s="217"/>
      <c r="G26" s="288" t="s">
        <v>60</v>
      </c>
      <c r="H26" s="217"/>
      <c r="I26" s="433"/>
    </row>
    <row r="27" spans="1:9" x14ac:dyDescent="0.2">
      <c r="A27" s="409" t="s">
        <v>43</v>
      </c>
      <c r="B27" s="288" t="s">
        <v>59</v>
      </c>
      <c r="C27" s="410"/>
      <c r="D27" s="410"/>
      <c r="E27" s="411"/>
      <c r="F27" s="217"/>
      <c r="G27" s="288" t="s">
        <v>60</v>
      </c>
      <c r="H27" s="411"/>
      <c r="I27" s="434"/>
    </row>
    <row r="28" spans="1:9" x14ac:dyDescent="0.2">
      <c r="A28" s="409" t="s">
        <v>45</v>
      </c>
      <c r="B28" s="288" t="s">
        <v>59</v>
      </c>
      <c r="C28" s="288"/>
      <c r="D28" s="288"/>
      <c r="E28" s="217"/>
      <c r="F28" s="217"/>
      <c r="G28" s="288" t="s">
        <v>60</v>
      </c>
      <c r="H28" s="217"/>
      <c r="I28" s="433"/>
    </row>
    <row r="29" spans="1:9" ht="45" x14ac:dyDescent="0.2">
      <c r="A29" s="396" t="s">
        <v>4</v>
      </c>
      <c r="B29" s="397" t="s">
        <v>47</v>
      </c>
      <c r="C29" s="397" t="s">
        <v>30</v>
      </c>
      <c r="D29" s="397" t="s">
        <v>61</v>
      </c>
      <c r="E29" s="397" t="s">
        <v>62</v>
      </c>
      <c r="F29" s="397" t="s">
        <v>546</v>
      </c>
      <c r="G29" s="397" t="s">
        <v>63</v>
      </c>
      <c r="H29" s="397" t="s">
        <v>5</v>
      </c>
      <c r="I29" s="429" t="s">
        <v>50</v>
      </c>
    </row>
    <row r="30" spans="1:9" x14ac:dyDescent="0.2">
      <c r="A30" s="399"/>
      <c r="B30" s="400"/>
      <c r="C30" s="400"/>
      <c r="D30" s="400"/>
      <c r="E30" s="400"/>
      <c r="F30" s="1277"/>
      <c r="G30" s="702"/>
      <c r="H30" s="1277"/>
      <c r="I30" s="1286">
        <f t="shared" ref="I30:I46" si="1">G30*H30+F30</f>
        <v>0</v>
      </c>
    </row>
    <row r="31" spans="1:9" x14ac:dyDescent="0.2">
      <c r="A31" s="402"/>
      <c r="B31" s="403"/>
      <c r="C31" s="403"/>
      <c r="D31" s="403"/>
      <c r="E31" s="403"/>
      <c r="F31" s="1279"/>
      <c r="G31" s="703"/>
      <c r="H31" s="1279"/>
      <c r="I31" s="1286">
        <f t="shared" si="1"/>
        <v>0</v>
      </c>
    </row>
    <row r="32" spans="1:9" x14ac:dyDescent="0.2">
      <c r="A32" s="402"/>
      <c r="B32" s="403"/>
      <c r="C32" s="403"/>
      <c r="D32" s="403"/>
      <c r="E32" s="403"/>
      <c r="F32" s="1279"/>
      <c r="G32" s="703"/>
      <c r="H32" s="1279"/>
      <c r="I32" s="1280">
        <f t="shared" si="1"/>
        <v>0</v>
      </c>
    </row>
    <row r="33" spans="1:9" x14ac:dyDescent="0.2">
      <c r="A33" s="402"/>
      <c r="B33" s="403"/>
      <c r="C33" s="403"/>
      <c r="D33" s="403"/>
      <c r="E33" s="403"/>
      <c r="F33" s="1279"/>
      <c r="G33" s="703"/>
      <c r="H33" s="1279"/>
      <c r="I33" s="1280">
        <f t="shared" si="1"/>
        <v>0</v>
      </c>
    </row>
    <row r="34" spans="1:9" x14ac:dyDescent="0.2">
      <c r="A34" s="402"/>
      <c r="B34" s="403"/>
      <c r="C34" s="403"/>
      <c r="D34" s="403"/>
      <c r="E34" s="403"/>
      <c r="F34" s="1279"/>
      <c r="G34" s="703"/>
      <c r="H34" s="1279"/>
      <c r="I34" s="1280">
        <f t="shared" si="1"/>
        <v>0</v>
      </c>
    </row>
    <row r="35" spans="1:9" x14ac:dyDescent="0.2">
      <c r="A35" s="402"/>
      <c r="B35" s="403"/>
      <c r="C35" s="403"/>
      <c r="D35" s="403"/>
      <c r="E35" s="403"/>
      <c r="F35" s="1279"/>
      <c r="G35" s="703"/>
      <c r="H35" s="1279"/>
      <c r="I35" s="1280">
        <f t="shared" si="1"/>
        <v>0</v>
      </c>
    </row>
    <row r="36" spans="1:9" x14ac:dyDescent="0.2">
      <c r="A36" s="402"/>
      <c r="B36" s="403"/>
      <c r="C36" s="403"/>
      <c r="D36" s="403"/>
      <c r="E36" s="403"/>
      <c r="F36" s="1279"/>
      <c r="G36" s="703"/>
      <c r="H36" s="1279"/>
      <c r="I36" s="1280">
        <f t="shared" si="1"/>
        <v>0</v>
      </c>
    </row>
    <row r="37" spans="1:9" x14ac:dyDescent="0.2">
      <c r="A37" s="402"/>
      <c r="B37" s="403"/>
      <c r="C37" s="403"/>
      <c r="D37" s="403"/>
      <c r="E37" s="403"/>
      <c r="F37" s="1279"/>
      <c r="G37" s="703"/>
      <c r="H37" s="1279"/>
      <c r="I37" s="1280">
        <f t="shared" si="1"/>
        <v>0</v>
      </c>
    </row>
    <row r="38" spans="1:9" x14ac:dyDescent="0.2">
      <c r="A38" s="402"/>
      <c r="B38" s="403"/>
      <c r="C38" s="403"/>
      <c r="D38" s="403"/>
      <c r="E38" s="403"/>
      <c r="F38" s="1279"/>
      <c r="G38" s="703"/>
      <c r="H38" s="1279"/>
      <c r="I38" s="1280">
        <f t="shared" si="1"/>
        <v>0</v>
      </c>
    </row>
    <row r="39" spans="1:9" x14ac:dyDescent="0.2">
      <c r="A39" s="402"/>
      <c r="B39" s="403"/>
      <c r="C39" s="403"/>
      <c r="D39" s="403"/>
      <c r="E39" s="403"/>
      <c r="F39" s="1279"/>
      <c r="G39" s="703"/>
      <c r="H39" s="1279"/>
      <c r="I39" s="1280">
        <f t="shared" si="1"/>
        <v>0</v>
      </c>
    </row>
    <row r="40" spans="1:9" x14ac:dyDescent="0.2">
      <c r="A40" s="402"/>
      <c r="B40" s="403"/>
      <c r="C40" s="403"/>
      <c r="D40" s="403"/>
      <c r="E40" s="403"/>
      <c r="F40" s="1279"/>
      <c r="G40" s="703"/>
      <c r="H40" s="1279"/>
      <c r="I40" s="1280">
        <f t="shared" si="1"/>
        <v>0</v>
      </c>
    </row>
    <row r="41" spans="1:9" x14ac:dyDescent="0.2">
      <c r="A41" s="402"/>
      <c r="B41" s="403"/>
      <c r="C41" s="403"/>
      <c r="D41" s="403"/>
      <c r="E41" s="403"/>
      <c r="F41" s="1279"/>
      <c r="G41" s="703"/>
      <c r="H41" s="1279"/>
      <c r="I41" s="1280">
        <f t="shared" si="1"/>
        <v>0</v>
      </c>
    </row>
    <row r="42" spans="1:9" x14ac:dyDescent="0.2">
      <c r="A42" s="402"/>
      <c r="B42" s="403"/>
      <c r="C42" s="403"/>
      <c r="D42" s="403"/>
      <c r="E42" s="403"/>
      <c r="F42" s="1279"/>
      <c r="G42" s="703"/>
      <c r="H42" s="1279"/>
      <c r="I42" s="1280">
        <f t="shared" si="1"/>
        <v>0</v>
      </c>
    </row>
    <row r="43" spans="1:9" ht="15.75" customHeight="1" x14ac:dyDescent="0.2">
      <c r="A43" s="402"/>
      <c r="B43" s="403"/>
      <c r="C43" s="403"/>
      <c r="D43" s="403"/>
      <c r="E43" s="403"/>
      <c r="F43" s="1279"/>
      <c r="G43" s="703"/>
      <c r="H43" s="1279"/>
      <c r="I43" s="1280">
        <f t="shared" si="1"/>
        <v>0</v>
      </c>
    </row>
    <row r="44" spans="1:9" x14ac:dyDescent="0.2">
      <c r="A44" s="402"/>
      <c r="B44" s="403"/>
      <c r="C44" s="403"/>
      <c r="D44" s="403"/>
      <c r="E44" s="403"/>
      <c r="F44" s="1279"/>
      <c r="G44" s="703"/>
      <c r="H44" s="1279"/>
      <c r="I44" s="1280">
        <f t="shared" si="1"/>
        <v>0</v>
      </c>
    </row>
    <row r="45" spans="1:9" x14ac:dyDescent="0.2">
      <c r="A45" s="402"/>
      <c r="B45" s="403"/>
      <c r="C45" s="403"/>
      <c r="D45" s="403"/>
      <c r="E45" s="403"/>
      <c r="F45" s="1279"/>
      <c r="G45" s="703"/>
      <c r="H45" s="1279"/>
      <c r="I45" s="1280">
        <f t="shared" si="1"/>
        <v>0</v>
      </c>
    </row>
    <row r="46" spans="1:9" ht="15.75" thickBot="1" x14ac:dyDescent="0.25">
      <c r="A46" s="405"/>
      <c r="B46" s="406"/>
      <c r="C46" s="406"/>
      <c r="D46" s="406"/>
      <c r="E46" s="406"/>
      <c r="F46" s="1281"/>
      <c r="G46" s="704"/>
      <c r="H46" s="1281"/>
      <c r="I46" s="1287">
        <f t="shared" si="1"/>
        <v>0</v>
      </c>
    </row>
    <row r="47" spans="1:9" x14ac:dyDescent="0.2">
      <c r="A47" s="603"/>
      <c r="B47" s="604"/>
      <c r="C47" s="604"/>
      <c r="D47" s="604"/>
      <c r="E47" s="604"/>
      <c r="F47" s="604"/>
      <c r="G47" s="604"/>
      <c r="H47" s="1288" t="s">
        <v>64</v>
      </c>
      <c r="I47" s="1289">
        <f>SUM(I30:I46)</f>
        <v>0</v>
      </c>
    </row>
    <row r="48" spans="1:9" x14ac:dyDescent="0.2">
      <c r="A48" s="409"/>
      <c r="B48" s="412"/>
      <c r="C48" s="412"/>
      <c r="D48" s="412"/>
      <c r="E48" s="412"/>
      <c r="F48" s="412"/>
      <c r="G48" s="412"/>
      <c r="H48" s="412"/>
      <c r="I48" s="435"/>
    </row>
    <row r="49" spans="1:9" x14ac:dyDescent="0.2">
      <c r="A49" s="413" t="s">
        <v>545</v>
      </c>
      <c r="B49" s="394"/>
      <c r="C49" s="394"/>
      <c r="D49" s="394"/>
      <c r="E49" s="394"/>
      <c r="F49" s="394"/>
      <c r="G49" s="394"/>
      <c r="H49" s="394"/>
      <c r="I49" s="436"/>
    </row>
    <row r="50" spans="1:9" ht="30" x14ac:dyDescent="0.2">
      <c r="A50" s="396" t="s">
        <v>4</v>
      </c>
      <c r="B50" s="414" t="s">
        <v>47</v>
      </c>
      <c r="C50" s="415" t="s">
        <v>30</v>
      </c>
      <c r="D50" s="397" t="s">
        <v>65</v>
      </c>
      <c r="E50" s="397" t="s">
        <v>66</v>
      </c>
      <c r="F50" s="397"/>
      <c r="G50" s="397" t="s">
        <v>6</v>
      </c>
      <c r="H50" s="397" t="s">
        <v>11</v>
      </c>
      <c r="I50" s="429" t="s">
        <v>50</v>
      </c>
    </row>
    <row r="51" spans="1:9" x14ac:dyDescent="0.2">
      <c r="A51" s="399"/>
      <c r="B51" s="400"/>
      <c r="C51" s="400"/>
      <c r="D51" s="400"/>
      <c r="E51" s="400"/>
      <c r="F51" s="400"/>
      <c r="G51" s="702"/>
      <c r="H51" s="400"/>
      <c r="I51" s="1290"/>
    </row>
    <row r="52" spans="1:9" x14ac:dyDescent="0.2">
      <c r="A52" s="402"/>
      <c r="B52" s="403"/>
      <c r="C52" s="403"/>
      <c r="D52" s="403"/>
      <c r="E52" s="403"/>
      <c r="F52" s="403"/>
      <c r="G52" s="703"/>
      <c r="H52" s="403"/>
      <c r="I52" s="1291"/>
    </row>
    <row r="53" spans="1:9" x14ac:dyDescent="0.2">
      <c r="A53" s="402"/>
      <c r="B53" s="403"/>
      <c r="C53" s="403"/>
      <c r="D53" s="403"/>
      <c r="E53" s="403"/>
      <c r="F53" s="403"/>
      <c r="G53" s="703"/>
      <c r="H53" s="403"/>
      <c r="I53" s="1291"/>
    </row>
    <row r="54" spans="1:9" x14ac:dyDescent="0.2">
      <c r="A54" s="402"/>
      <c r="B54" s="403"/>
      <c r="C54" s="403"/>
      <c r="D54" s="403"/>
      <c r="E54" s="403"/>
      <c r="F54" s="403"/>
      <c r="G54" s="703"/>
      <c r="H54" s="403"/>
      <c r="I54" s="1291"/>
    </row>
    <row r="55" spans="1:9" x14ac:dyDescent="0.2">
      <c r="A55" s="402"/>
      <c r="B55" s="403"/>
      <c r="C55" s="403"/>
      <c r="D55" s="403"/>
      <c r="E55" s="403"/>
      <c r="F55" s="403"/>
      <c r="G55" s="703"/>
      <c r="H55" s="403"/>
      <c r="I55" s="1291"/>
    </row>
    <row r="56" spans="1:9" x14ac:dyDescent="0.2">
      <c r="A56" s="402"/>
      <c r="B56" s="403"/>
      <c r="C56" s="403"/>
      <c r="D56" s="403"/>
      <c r="E56" s="403"/>
      <c r="F56" s="403"/>
      <c r="G56" s="703"/>
      <c r="H56" s="403"/>
      <c r="I56" s="1291"/>
    </row>
    <row r="57" spans="1:9" x14ac:dyDescent="0.2">
      <c r="A57" s="402"/>
      <c r="B57" s="403"/>
      <c r="C57" s="403"/>
      <c r="D57" s="403"/>
      <c r="E57" s="403"/>
      <c r="F57" s="403"/>
      <c r="G57" s="703"/>
      <c r="H57" s="403"/>
      <c r="I57" s="1291"/>
    </row>
    <row r="58" spans="1:9" ht="15.75" thickBot="1" x14ac:dyDescent="0.25">
      <c r="A58" s="405"/>
      <c r="B58" s="406"/>
      <c r="C58" s="406"/>
      <c r="D58" s="406"/>
      <c r="E58" s="406"/>
      <c r="F58" s="406"/>
      <c r="G58" s="704"/>
      <c r="H58" s="406"/>
      <c r="I58" s="1292"/>
    </row>
    <row r="59" spans="1:9" x14ac:dyDescent="0.2">
      <c r="A59" s="603"/>
      <c r="B59" s="604"/>
      <c r="C59" s="604"/>
      <c r="D59" s="604"/>
      <c r="E59" s="604"/>
      <c r="F59" s="604"/>
      <c r="G59" s="604"/>
      <c r="H59" s="605" t="s">
        <v>67</v>
      </c>
      <c r="I59" s="1289">
        <f>SUM(I51:I58)</f>
        <v>0</v>
      </c>
    </row>
    <row r="60" spans="1:9" x14ac:dyDescent="0.2">
      <c r="A60" s="209"/>
      <c r="B60" s="217"/>
      <c r="C60" s="217"/>
      <c r="D60" s="217"/>
      <c r="E60" s="217"/>
      <c r="F60" s="217"/>
      <c r="G60" s="217"/>
      <c r="H60" s="217"/>
      <c r="I60" s="433"/>
    </row>
    <row r="61" spans="1:9" x14ac:dyDescent="0.2">
      <c r="A61" s="413" t="s">
        <v>68</v>
      </c>
      <c r="B61" s="394"/>
      <c r="C61" s="394"/>
      <c r="D61" s="394"/>
      <c r="E61" s="394"/>
      <c r="F61" s="394"/>
      <c r="G61" s="394"/>
      <c r="H61" s="394"/>
      <c r="I61" s="436"/>
    </row>
    <row r="62" spans="1:9" ht="30" x14ac:dyDescent="0.2">
      <c r="A62" s="416" t="s">
        <v>4</v>
      </c>
      <c r="B62" s="414" t="s">
        <v>47</v>
      </c>
      <c r="C62" s="415" t="s">
        <v>30</v>
      </c>
      <c r="D62" s="417" t="s">
        <v>54</v>
      </c>
      <c r="E62" s="417" t="s">
        <v>55</v>
      </c>
      <c r="F62" s="417"/>
      <c r="G62" s="397" t="s">
        <v>69</v>
      </c>
      <c r="H62" s="397" t="s">
        <v>70</v>
      </c>
      <c r="I62" s="429" t="s">
        <v>50</v>
      </c>
    </row>
    <row r="63" spans="1:9" x14ac:dyDescent="0.2">
      <c r="A63" s="399"/>
      <c r="B63" s="418"/>
      <c r="C63" s="418"/>
      <c r="D63" s="400"/>
      <c r="E63" s="400"/>
      <c r="F63" s="400"/>
      <c r="G63" s="400"/>
      <c r="H63" s="419"/>
      <c r="I63" s="1290"/>
    </row>
    <row r="64" spans="1:9" x14ac:dyDescent="0.2">
      <c r="A64" s="611"/>
      <c r="B64" s="420"/>
      <c r="C64" s="420"/>
      <c r="D64" s="403"/>
      <c r="E64" s="403"/>
      <c r="F64" s="403"/>
      <c r="G64" s="403"/>
      <c r="H64" s="403"/>
      <c r="I64" s="1291"/>
    </row>
    <row r="65" spans="1:10" x14ac:dyDescent="0.2">
      <c r="A65" s="610"/>
      <c r="B65" s="420"/>
      <c r="C65" s="420"/>
      <c r="D65" s="403"/>
      <c r="E65" s="403"/>
      <c r="F65" s="403"/>
      <c r="G65" s="403"/>
      <c r="H65" s="403"/>
      <c r="I65" s="1291"/>
    </row>
    <row r="66" spans="1:10" x14ac:dyDescent="0.2">
      <c r="A66" s="402"/>
      <c r="B66" s="420"/>
      <c r="C66" s="420"/>
      <c r="D66" s="403"/>
      <c r="E66" s="403"/>
      <c r="F66" s="403"/>
      <c r="G66" s="403"/>
      <c r="H66" s="403"/>
      <c r="I66" s="1291"/>
    </row>
    <row r="67" spans="1:10" x14ac:dyDescent="0.2">
      <c r="A67" s="402"/>
      <c r="B67" s="420"/>
      <c r="C67" s="420"/>
      <c r="D67" s="403"/>
      <c r="E67" s="403"/>
      <c r="F67" s="403"/>
      <c r="G67" s="403"/>
      <c r="H67" s="403"/>
      <c r="I67" s="1291"/>
    </row>
    <row r="68" spans="1:10" x14ac:dyDescent="0.2">
      <c r="A68" s="402"/>
      <c r="B68" s="420"/>
      <c r="C68" s="420"/>
      <c r="D68" s="403"/>
      <c r="E68" s="403"/>
      <c r="F68" s="403"/>
      <c r="G68" s="403"/>
      <c r="H68" s="403"/>
      <c r="I68" s="1291"/>
    </row>
    <row r="69" spans="1:10" ht="15.75" thickBot="1" x14ac:dyDescent="0.25">
      <c r="A69" s="405"/>
      <c r="B69" s="421"/>
      <c r="C69" s="421"/>
      <c r="D69" s="406"/>
      <c r="E69" s="406"/>
      <c r="F69" s="406"/>
      <c r="G69" s="406"/>
      <c r="H69" s="406"/>
      <c r="I69" s="1292"/>
    </row>
    <row r="70" spans="1:10" x14ac:dyDescent="0.2">
      <c r="A70" s="603"/>
      <c r="B70" s="604"/>
      <c r="C70" s="604"/>
      <c r="D70" s="604"/>
      <c r="E70" s="604"/>
      <c r="F70" s="604"/>
      <c r="G70" s="604"/>
      <c r="H70" s="605" t="s">
        <v>71</v>
      </c>
      <c r="I70" s="1289">
        <f>SUM(I63:I69)</f>
        <v>0</v>
      </c>
    </row>
    <row r="71" spans="1:10" x14ac:dyDescent="0.2">
      <c r="A71" s="409"/>
      <c r="B71" s="412"/>
      <c r="C71" s="412"/>
      <c r="D71" s="412"/>
      <c r="E71" s="412"/>
      <c r="F71" s="412"/>
      <c r="G71" s="412"/>
      <c r="H71" s="412"/>
      <c r="I71" s="1293"/>
    </row>
    <row r="72" spans="1:10" ht="15.75" thickBot="1" x14ac:dyDescent="0.25">
      <c r="A72" s="409"/>
      <c r="B72" s="412"/>
      <c r="C72" s="412"/>
      <c r="D72" s="412"/>
      <c r="E72" s="412"/>
      <c r="F72" s="412"/>
      <c r="G72" s="412"/>
      <c r="H72" s="412"/>
      <c r="I72" s="1294"/>
    </row>
    <row r="73" spans="1:10" ht="15.75" thickTop="1" x14ac:dyDescent="0.2">
      <c r="A73" s="426"/>
      <c r="B73" s="427"/>
      <c r="C73" s="427"/>
      <c r="D73" s="427"/>
      <c r="E73" s="427"/>
      <c r="F73" s="427"/>
      <c r="G73" s="427"/>
      <c r="H73" s="425" t="s">
        <v>299</v>
      </c>
      <c r="I73" s="1295">
        <f>I59+I70+I47</f>
        <v>0</v>
      </c>
    </row>
    <row r="74" spans="1:10" ht="15.75" thickBot="1" x14ac:dyDescent="0.25">
      <c r="A74" s="451"/>
      <c r="B74" s="424"/>
      <c r="C74" s="424"/>
      <c r="D74" s="424"/>
      <c r="E74" s="424"/>
      <c r="F74" s="424"/>
      <c r="G74" s="424"/>
      <c r="H74" s="452"/>
      <c r="I74" s="1296"/>
    </row>
    <row r="75" spans="1:10" ht="15.75" thickTop="1" x14ac:dyDescent="0.2">
      <c r="A75" s="338"/>
      <c r="B75" s="338"/>
      <c r="C75" s="338"/>
      <c r="D75" s="338"/>
      <c r="E75" s="338"/>
      <c r="F75" s="338"/>
      <c r="G75" s="338"/>
      <c r="H75" s="338"/>
      <c r="I75" s="612"/>
      <c r="J75" s="4"/>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4:B4"/>
  </mergeCells>
  <phoneticPr fontId="0" type="noConversion"/>
  <printOptions horizontalCentered="1"/>
  <pageMargins left="0.55118110236220474" right="0.55118110236220474" top="0.82677165354330717" bottom="0.78740157480314965" header="0.51181102362204722" footer="0.51181102362204722"/>
  <pageSetup paperSize="9" scale="65" orientation="portrait" horizontalDpi="4294967293" verticalDpi="2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topLeftCell="C1" workbookViewId="0">
      <selection activeCell="L6" sqref="L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95"/>
      <c r="B1" s="909"/>
      <c r="C1" s="909"/>
      <c r="D1" s="996" t="s">
        <v>428</v>
      </c>
      <c r="E1" s="997"/>
      <c r="F1" s="997"/>
      <c r="G1" s="909"/>
      <c r="H1" s="909"/>
      <c r="I1" s="909"/>
      <c r="J1" s="909"/>
      <c r="K1" s="909"/>
      <c r="L1" s="909"/>
      <c r="M1" s="910" t="s">
        <v>429</v>
      </c>
      <c r="N1" s="998"/>
      <c r="O1" s="910"/>
    </row>
    <row r="2" spans="1:15" x14ac:dyDescent="0.2">
      <c r="A2" s="999"/>
      <c r="B2" s="911"/>
      <c r="C2" s="17"/>
      <c r="D2" s="17" t="s">
        <v>430</v>
      </c>
      <c r="E2" s="17"/>
      <c r="F2" s="17"/>
      <c r="G2" s="17"/>
      <c r="H2" s="17"/>
      <c r="I2" s="17"/>
      <c r="J2" s="17"/>
      <c r="K2" s="17"/>
      <c r="L2" s="17"/>
      <c r="M2" s="17"/>
      <c r="N2" s="911" t="s">
        <v>431</v>
      </c>
      <c r="O2" s="709"/>
    </row>
    <row r="3" spans="1:15" x14ac:dyDescent="0.2">
      <c r="A3" s="999"/>
      <c r="B3" s="911"/>
      <c r="C3" s="17"/>
      <c r="D3" s="17"/>
      <c r="E3" s="17"/>
      <c r="F3" s="17"/>
      <c r="G3" s="17"/>
      <c r="H3" s="17"/>
      <c r="I3" s="17"/>
      <c r="J3" s="17"/>
      <c r="K3" s="17"/>
      <c r="L3" s="17"/>
      <c r="M3" s="17"/>
      <c r="N3" s="17"/>
      <c r="O3" s="709"/>
    </row>
    <row r="4" spans="1:15" x14ac:dyDescent="0.2">
      <c r="A4" s="999"/>
      <c r="B4" s="911"/>
      <c r="C4" s="17"/>
      <c r="D4" s="17"/>
      <c r="E4" s="1000" t="s">
        <v>432</v>
      </c>
      <c r="F4" s="17"/>
      <c r="G4" s="17"/>
      <c r="H4" s="17"/>
      <c r="I4" s="1001" t="s">
        <v>376</v>
      </c>
      <c r="J4" s="1298">
        <f>'Input Data'!$D$20</f>
        <v>0</v>
      </c>
      <c r="K4" s="17"/>
      <c r="L4" s="17"/>
      <c r="M4" s="1002" t="s">
        <v>433</v>
      </c>
      <c r="N4" s="17"/>
      <c r="O4" s="1003"/>
    </row>
    <row r="5" spans="1:15" x14ac:dyDescent="0.2">
      <c r="A5" s="999"/>
      <c r="B5" s="911"/>
      <c r="C5" s="17"/>
      <c r="D5" s="17"/>
      <c r="H5" s="1297"/>
      <c r="I5" s="1582" t="s">
        <v>434</v>
      </c>
      <c r="J5" s="1583"/>
      <c r="K5" s="1299">
        <f>'Input Data'!$D$5</f>
        <v>0</v>
      </c>
      <c r="L5" s="17"/>
      <c r="M5" s="1002" t="s">
        <v>435</v>
      </c>
      <c r="N5" s="1584"/>
      <c r="O5" s="1585"/>
    </row>
    <row r="6" spans="1:15" x14ac:dyDescent="0.2">
      <c r="A6" s="1004" t="s">
        <v>436</v>
      </c>
      <c r="B6" s="911"/>
      <c r="C6" s="1005"/>
      <c r="D6" s="917" t="s">
        <v>376</v>
      </c>
      <c r="E6" s="926"/>
      <c r="F6" s="926"/>
      <c r="G6" s="926"/>
      <c r="H6" s="926"/>
      <c r="I6" s="926"/>
      <c r="J6" s="926"/>
      <c r="K6" s="926"/>
      <c r="L6" s="926"/>
      <c r="M6" s="926"/>
      <c r="N6" s="17"/>
      <c r="O6" s="709"/>
    </row>
    <row r="7" spans="1:15" x14ac:dyDescent="0.2">
      <c r="A7" s="1004" t="s">
        <v>437</v>
      </c>
      <c r="B7" s="911"/>
      <c r="C7" s="1001"/>
      <c r="D7" s="917" t="s">
        <v>376</v>
      </c>
      <c r="E7" s="926"/>
      <c r="F7" s="926"/>
      <c r="G7" s="926"/>
      <c r="H7" s="926"/>
      <c r="I7" s="926"/>
      <c r="J7" s="1006"/>
      <c r="K7" s="926"/>
      <c r="L7" s="926"/>
      <c r="M7" s="926"/>
      <c r="N7" s="17"/>
      <c r="O7" s="709"/>
    </row>
    <row r="8" spans="1:15" x14ac:dyDescent="0.2">
      <c r="A8" s="999"/>
      <c r="B8" s="911"/>
      <c r="C8" s="17"/>
      <c r="D8" s="911"/>
      <c r="E8" s="911"/>
      <c r="F8" s="911"/>
      <c r="G8" s="911"/>
      <c r="H8" s="911"/>
      <c r="I8" s="911"/>
      <c r="J8" s="1007"/>
      <c r="K8" s="911"/>
      <c r="L8" s="911"/>
      <c r="M8" s="911"/>
      <c r="N8" s="911"/>
      <c r="O8" s="709"/>
    </row>
    <row r="9" spans="1:15" x14ac:dyDescent="0.2">
      <c r="A9" s="1004" t="s">
        <v>438</v>
      </c>
      <c r="B9" s="911"/>
      <c r="C9" s="917" t="s">
        <v>439</v>
      </c>
      <c r="D9" s="17"/>
      <c r="E9" s="17"/>
      <c r="F9" s="17"/>
      <c r="G9" s="17"/>
      <c r="H9" s="911"/>
      <c r="I9" s="911"/>
      <c r="J9" s="17"/>
      <c r="K9" s="17"/>
      <c r="L9" s="17"/>
      <c r="M9" s="17"/>
      <c r="N9" s="17"/>
      <c r="O9" s="709"/>
    </row>
    <row r="10" spans="1:15" x14ac:dyDescent="0.2">
      <c r="A10" s="1008" t="s">
        <v>440</v>
      </c>
      <c r="B10" s="1009"/>
      <c r="C10" s="1010"/>
      <c r="D10" s="1010"/>
      <c r="E10" s="1010"/>
      <c r="F10" s="1010"/>
      <c r="G10" s="1010"/>
      <c r="H10" s="1011" t="s">
        <v>441</v>
      </c>
      <c r="I10" s="1012"/>
      <c r="J10" s="1013" t="s">
        <v>442</v>
      </c>
      <c r="K10" s="975" t="s">
        <v>443</v>
      </c>
      <c r="L10" s="1014"/>
      <c r="M10" s="1015"/>
      <c r="N10" s="1016" t="s">
        <v>444</v>
      </c>
      <c r="O10" s="1017" t="s">
        <v>445</v>
      </c>
    </row>
    <row r="11" spans="1:15" x14ac:dyDescent="0.2">
      <c r="A11" s="1018"/>
      <c r="B11" s="1019"/>
      <c r="C11" s="1020"/>
      <c r="D11" s="1021" t="s">
        <v>446</v>
      </c>
      <c r="E11" s="1022"/>
      <c r="F11" s="1023" t="s">
        <v>447</v>
      </c>
      <c r="G11" s="1024"/>
      <c r="H11" s="957" t="s">
        <v>448</v>
      </c>
      <c r="I11" s="911"/>
      <c r="J11" s="1025" t="s">
        <v>449</v>
      </c>
      <c r="K11" s="1026" t="s">
        <v>450</v>
      </c>
      <c r="L11" s="1019" t="s">
        <v>451</v>
      </c>
      <c r="M11" s="1013" t="s">
        <v>452</v>
      </c>
      <c r="N11" s="1027" t="s">
        <v>453</v>
      </c>
      <c r="O11" s="1028" t="s">
        <v>454</v>
      </c>
    </row>
    <row r="12" spans="1:15" x14ac:dyDescent="0.2">
      <c r="A12" s="1029"/>
      <c r="B12" s="1586" t="s">
        <v>4</v>
      </c>
      <c r="C12" s="1587"/>
      <c r="D12" s="1030" t="s">
        <v>455</v>
      </c>
      <c r="E12" s="1031"/>
      <c r="F12" s="1032" t="s">
        <v>455</v>
      </c>
      <c r="G12" s="1031"/>
      <c r="H12" s="1586" t="s">
        <v>456</v>
      </c>
      <c r="I12" s="1588"/>
      <c r="J12" s="1033" t="s">
        <v>457</v>
      </c>
      <c r="K12" s="1034" t="s">
        <v>458</v>
      </c>
      <c r="L12" s="1032" t="s">
        <v>459</v>
      </c>
      <c r="M12" s="1035" t="s">
        <v>460</v>
      </c>
      <c r="N12" s="1033" t="s">
        <v>461</v>
      </c>
      <c r="O12" s="1036" t="s">
        <v>462</v>
      </c>
    </row>
    <row r="13" spans="1:15" x14ac:dyDescent="0.2">
      <c r="A13" s="1037" t="s">
        <v>463</v>
      </c>
      <c r="B13" s="1038"/>
      <c r="C13" s="1039"/>
      <c r="D13" s="1589"/>
      <c r="E13" s="1590"/>
      <c r="F13" s="1038"/>
      <c r="G13" s="1039"/>
      <c r="H13" s="1040"/>
      <c r="I13" s="1041"/>
      <c r="J13" s="1042"/>
      <c r="K13" s="1043"/>
      <c r="L13" s="1044"/>
      <c r="M13" s="1045"/>
      <c r="N13" s="1039"/>
      <c r="O13" s="1046"/>
    </row>
    <row r="14" spans="1:15" x14ac:dyDescent="0.2">
      <c r="A14" s="1047" t="s">
        <v>464</v>
      </c>
      <c r="B14" s="1048"/>
      <c r="C14" s="938"/>
      <c r="D14" s="1034"/>
      <c r="E14" s="1049"/>
      <c r="F14" s="1048"/>
      <c r="G14" s="938"/>
      <c r="H14" s="1050"/>
      <c r="I14" s="1051"/>
      <c r="J14" s="1052"/>
      <c r="K14" s="1053"/>
      <c r="L14" s="1053"/>
      <c r="M14" s="1054"/>
      <c r="N14" s="1033"/>
      <c r="O14" s="1055"/>
    </row>
    <row r="15" spans="1:15" x14ac:dyDescent="0.2">
      <c r="A15" s="1056"/>
      <c r="B15" s="1057"/>
      <c r="C15" s="911"/>
      <c r="D15" s="1027"/>
      <c r="E15" s="914"/>
      <c r="F15" s="1057"/>
      <c r="G15" s="911"/>
      <c r="H15" s="911"/>
      <c r="I15" s="911"/>
      <c r="J15" s="1005" t="s">
        <v>358</v>
      </c>
      <c r="K15" s="1027" t="s">
        <v>360</v>
      </c>
      <c r="L15" s="1005" t="s">
        <v>362</v>
      </c>
      <c r="M15" s="1027" t="s">
        <v>364</v>
      </c>
      <c r="N15" s="911"/>
      <c r="O15" s="1058" t="s">
        <v>10</v>
      </c>
    </row>
    <row r="16" spans="1:15" ht="15.75" thickBot="1" x14ac:dyDescent="0.25">
      <c r="A16" s="999" t="s">
        <v>465</v>
      </c>
      <c r="B16" s="1057"/>
      <c r="C16" s="911"/>
      <c r="D16" s="1027"/>
      <c r="E16" s="914"/>
      <c r="F16" s="1057"/>
      <c r="G16" s="911"/>
      <c r="H16" s="911"/>
      <c r="I16" s="911"/>
      <c r="J16" s="917" t="s">
        <v>466</v>
      </c>
      <c r="K16" s="911"/>
      <c r="L16" s="930"/>
      <c r="M16" s="917"/>
      <c r="N16" s="911"/>
      <c r="O16" s="1059">
        <f>J13+J14+K13+K14+L13+L14+M13+M14</f>
        <v>0</v>
      </c>
    </row>
    <row r="17" spans="1:15" x14ac:dyDescent="0.2">
      <c r="A17" s="999" t="s">
        <v>467</v>
      </c>
      <c r="B17" s="1057"/>
      <c r="C17" s="911"/>
      <c r="D17" s="1027"/>
      <c r="E17" s="1060"/>
      <c r="F17" s="1057"/>
      <c r="G17" s="911"/>
      <c r="H17" s="911"/>
      <c r="I17" s="911"/>
      <c r="J17" s="1027"/>
      <c r="K17" s="1061"/>
      <c r="L17" s="1062"/>
      <c r="M17" s="1063"/>
      <c r="N17" s="1064" t="s">
        <v>468</v>
      </c>
      <c r="O17" s="1065" t="s">
        <v>10</v>
      </c>
    </row>
    <row r="18" spans="1:15" ht="15.75" thickBot="1" x14ac:dyDescent="0.25">
      <c r="A18" s="1066" t="s">
        <v>469</v>
      </c>
      <c r="B18" s="1067"/>
      <c r="C18" s="986"/>
      <c r="D18" s="1068"/>
      <c r="E18" s="1069"/>
      <c r="F18" s="1067"/>
      <c r="G18" s="986"/>
      <c r="H18" s="986"/>
      <c r="I18" s="986"/>
      <c r="J18" s="1068"/>
      <c r="K18" s="1070" t="s">
        <v>470</v>
      </c>
      <c r="L18" s="1069"/>
      <c r="M18" s="1068"/>
      <c r="N18" s="1071">
        <v>0</v>
      </c>
      <c r="O18" s="1072"/>
    </row>
    <row r="19" spans="1:15" ht="15.75" thickTop="1" x14ac:dyDescent="0.2">
      <c r="A19" s="999"/>
      <c r="B19" s="1057"/>
      <c r="C19" s="911"/>
      <c r="D19" s="1027"/>
      <c r="E19" s="1060"/>
      <c r="F19" s="1057"/>
      <c r="G19" s="911"/>
      <c r="H19" s="911"/>
      <c r="I19" s="911"/>
      <c r="J19" s="1027"/>
      <c r="K19" s="1057"/>
      <c r="L19" s="1060"/>
      <c r="M19" s="1027"/>
      <c r="N19" s="1027"/>
      <c r="O19" s="1073"/>
    </row>
    <row r="20" spans="1:15" x14ac:dyDescent="0.2">
      <c r="A20" s="1008" t="s">
        <v>471</v>
      </c>
      <c r="B20" s="1010"/>
      <c r="C20" s="1009"/>
      <c r="D20" s="1010"/>
      <c r="E20" s="1010"/>
      <c r="F20" s="1010"/>
      <c r="G20" s="1010"/>
      <c r="H20" s="1010"/>
      <c r="I20" s="1010"/>
      <c r="J20" s="1010"/>
      <c r="K20" s="1010"/>
      <c r="L20" s="1010"/>
      <c r="M20" s="1010"/>
      <c r="N20" s="1010"/>
      <c r="O20" s="1074"/>
    </row>
    <row r="21" spans="1:15" x14ac:dyDescent="0.2">
      <c r="A21" s="1075"/>
      <c r="B21" s="1009" t="s">
        <v>472</v>
      </c>
      <c r="C21" s="938"/>
      <c r="D21" s="1010"/>
      <c r="E21" s="1010"/>
      <c r="F21" s="1010"/>
      <c r="G21" s="1010"/>
      <c r="H21" s="1076"/>
      <c r="I21" s="1009" t="s">
        <v>473</v>
      </c>
      <c r="J21" s="1010"/>
      <c r="K21" s="1009"/>
      <c r="L21" s="1010"/>
      <c r="M21" s="1077" t="s">
        <v>474</v>
      </c>
      <c r="N21" s="975"/>
      <c r="O21" s="1078"/>
    </row>
    <row r="22" spans="1:15" x14ac:dyDescent="0.2">
      <c r="A22" s="1079" t="s">
        <v>475</v>
      </c>
      <c r="B22" s="1031"/>
      <c r="C22" s="1080"/>
      <c r="D22" s="1081" t="s">
        <v>476</v>
      </c>
      <c r="E22" s="1031"/>
      <c r="F22" s="1033"/>
      <c r="G22" s="1033"/>
      <c r="H22" s="1082" t="s">
        <v>477</v>
      </c>
      <c r="I22" s="1010"/>
      <c r="J22" s="1010"/>
      <c r="K22" s="1083" t="s">
        <v>478</v>
      </c>
      <c r="L22" s="1010"/>
      <c r="M22" s="1084" t="s">
        <v>479</v>
      </c>
      <c r="N22" s="1085" t="s">
        <v>470</v>
      </c>
      <c r="O22" s="1086"/>
    </row>
    <row r="23" spans="1:15" x14ac:dyDescent="0.2">
      <c r="A23" s="1047" t="s">
        <v>458</v>
      </c>
      <c r="B23" s="1081" t="s">
        <v>4</v>
      </c>
      <c r="C23" s="1031"/>
      <c r="D23" s="1081" t="s">
        <v>458</v>
      </c>
      <c r="E23" s="1031"/>
      <c r="F23" s="1087" t="s">
        <v>4</v>
      </c>
      <c r="G23" s="1033"/>
      <c r="H23" s="1571" t="s">
        <v>458</v>
      </c>
      <c r="I23" s="1572"/>
      <c r="J23" s="1087" t="s">
        <v>4</v>
      </c>
      <c r="K23" s="1087" t="s">
        <v>458</v>
      </c>
      <c r="L23" s="1087" t="s">
        <v>4</v>
      </c>
      <c r="M23" s="1088" t="s">
        <v>458</v>
      </c>
      <c r="N23" s="1089" t="s">
        <v>468</v>
      </c>
      <c r="O23" s="1090" t="s">
        <v>480</v>
      </c>
    </row>
    <row r="24" spans="1:15" x14ac:dyDescent="0.2">
      <c r="A24" s="1091"/>
      <c r="B24" s="1092"/>
      <c r="C24" s="926"/>
      <c r="D24" s="1093"/>
      <c r="E24" s="1094"/>
      <c r="F24" s="1092"/>
      <c r="G24" s="926"/>
      <c r="H24" s="1095"/>
      <c r="I24" s="1096"/>
      <c r="J24" s="1097"/>
      <c r="K24" s="1092"/>
      <c r="L24" s="1097"/>
      <c r="M24" s="1098"/>
      <c r="N24" s="1099"/>
      <c r="O24" s="1100"/>
    </row>
    <row r="25" spans="1:15" x14ac:dyDescent="0.2">
      <c r="A25" s="1091"/>
      <c r="B25" s="1092"/>
      <c r="C25" s="926"/>
      <c r="D25" s="1093"/>
      <c r="E25" s="1094"/>
      <c r="F25" s="1092"/>
      <c r="G25" s="926"/>
      <c r="H25" s="1095"/>
      <c r="I25" s="1096"/>
      <c r="J25" s="1097"/>
      <c r="K25" s="1092"/>
      <c r="L25" s="1097"/>
      <c r="M25" s="1098"/>
      <c r="N25" s="1099"/>
      <c r="O25" s="1100"/>
    </row>
    <row r="26" spans="1:15" x14ac:dyDescent="0.2">
      <c r="A26" s="1101"/>
      <c r="B26" s="1048"/>
      <c r="C26" s="938"/>
      <c r="D26" s="1102"/>
      <c r="E26" s="1103"/>
      <c r="F26" s="1048"/>
      <c r="G26" s="938"/>
      <c r="H26" s="1095"/>
      <c r="I26" s="1051"/>
      <c r="J26" s="1104"/>
      <c r="K26" s="1048"/>
      <c r="L26" s="1104"/>
      <c r="M26" s="1105"/>
      <c r="N26" s="1033"/>
      <c r="O26" s="1106"/>
    </row>
    <row r="27" spans="1:15" ht="15.75" thickBot="1" x14ac:dyDescent="0.25">
      <c r="A27" s="1107"/>
      <c r="B27" s="1108"/>
      <c r="C27" s="1108"/>
      <c r="D27" s="1108"/>
      <c r="E27" s="1108"/>
      <c r="F27" s="1108"/>
      <c r="G27" s="1108"/>
      <c r="H27" s="1109"/>
      <c r="I27" s="1108"/>
      <c r="J27" s="1108"/>
      <c r="K27" s="1108"/>
      <c r="L27" s="1110" t="s">
        <v>481</v>
      </c>
      <c r="M27" s="1111"/>
      <c r="N27" s="1112"/>
      <c r="O27" s="1113"/>
    </row>
    <row r="28" spans="1:15" ht="15.75" thickTop="1" x14ac:dyDescent="0.2">
      <c r="A28" s="999"/>
      <c r="B28" s="911"/>
      <c r="C28" s="17"/>
      <c r="D28" s="17"/>
      <c r="E28" s="17"/>
      <c r="F28" s="17"/>
      <c r="G28" s="17"/>
      <c r="H28" s="917"/>
      <c r="I28" s="911"/>
      <c r="J28" s="1005"/>
      <c r="K28" s="1027"/>
      <c r="L28" s="1005"/>
      <c r="M28" s="1027"/>
      <c r="N28" s="911"/>
      <c r="O28" s="709"/>
    </row>
    <row r="29" spans="1:15" x14ac:dyDescent="0.2">
      <c r="A29" s="1004" t="s">
        <v>482</v>
      </c>
      <c r="B29" s="911"/>
      <c r="C29" s="938"/>
      <c r="D29" s="17"/>
      <c r="E29" s="17"/>
      <c r="F29" s="17"/>
      <c r="G29" s="17"/>
      <c r="H29" s="17"/>
      <c r="I29" s="17"/>
      <c r="J29" s="17"/>
      <c r="K29" s="17"/>
      <c r="L29" s="17"/>
      <c r="M29" s="17"/>
      <c r="N29" s="17"/>
      <c r="O29" s="709"/>
    </row>
    <row r="30" spans="1:15" x14ac:dyDescent="0.2">
      <c r="A30" s="1008" t="s">
        <v>483</v>
      </c>
      <c r="B30" s="1009"/>
      <c r="C30" s="938"/>
      <c r="D30" s="1010"/>
      <c r="E30" s="1010"/>
      <c r="F30" s="1010"/>
      <c r="G30" s="1114"/>
      <c r="H30" s="911"/>
      <c r="I30" s="17"/>
      <c r="J30" s="1083" t="s">
        <v>484</v>
      </c>
      <c r="K30" s="1115"/>
      <c r="L30" s="1010"/>
      <c r="M30" s="1010"/>
      <c r="N30" s="1010"/>
      <c r="O30" s="1116"/>
    </row>
    <row r="31" spans="1:15" x14ac:dyDescent="0.2">
      <c r="A31" s="1079" t="s">
        <v>485</v>
      </c>
      <c r="B31" s="1031"/>
      <c r="C31" s="1117"/>
      <c r="D31" s="1000" t="s">
        <v>486</v>
      </c>
      <c r="E31" s="17"/>
      <c r="F31" s="977" t="s">
        <v>487</v>
      </c>
      <c r="G31" s="961"/>
      <c r="H31" s="911"/>
      <c r="I31" s="17"/>
      <c r="J31" s="1083" t="s">
        <v>488</v>
      </c>
      <c r="K31" s="1010"/>
      <c r="L31" s="1010"/>
      <c r="M31" s="1010"/>
      <c r="N31" s="1010"/>
      <c r="O31" s="1118" t="s">
        <v>489</v>
      </c>
    </row>
    <row r="32" spans="1:15" x14ac:dyDescent="0.2">
      <c r="A32" s="1047" t="s">
        <v>468</v>
      </c>
      <c r="B32" s="1119" t="s">
        <v>490</v>
      </c>
      <c r="C32" s="1120"/>
      <c r="D32" s="1121" t="s">
        <v>5</v>
      </c>
      <c r="E32" s="1031"/>
      <c r="F32" s="1122" t="s">
        <v>491</v>
      </c>
      <c r="G32" s="1051"/>
      <c r="H32" s="1027"/>
      <c r="I32" s="17"/>
      <c r="J32" s="1122" t="s">
        <v>492</v>
      </c>
      <c r="K32" s="938"/>
      <c r="L32" s="1123"/>
      <c r="M32" s="1124"/>
      <c r="N32" s="1124"/>
      <c r="O32" s="1125"/>
    </row>
    <row r="33" spans="1:15" x14ac:dyDescent="0.2">
      <c r="A33" s="1126">
        <v>0</v>
      </c>
      <c r="B33" s="1127"/>
      <c r="C33" s="1128"/>
      <c r="D33" s="1129"/>
      <c r="E33" s="1130" t="s">
        <v>493</v>
      </c>
      <c r="F33" s="1131">
        <f>A33*D33</f>
        <v>0</v>
      </c>
      <c r="G33" s="1041"/>
      <c r="H33" s="1027"/>
      <c r="I33" s="17"/>
      <c r="J33" s="1013" t="s">
        <v>7</v>
      </c>
      <c r="K33" s="1013" t="s">
        <v>7</v>
      </c>
      <c r="L33" s="1013" t="s">
        <v>494</v>
      </c>
      <c r="M33" s="1132" t="s">
        <v>7</v>
      </c>
      <c r="N33" s="1132" t="s">
        <v>495</v>
      </c>
      <c r="O33" s="934" t="s">
        <v>496</v>
      </c>
    </row>
    <row r="34" spans="1:15" x14ac:dyDescent="0.2">
      <c r="A34" s="1133">
        <v>0</v>
      </c>
      <c r="B34" s="1134" t="s">
        <v>497</v>
      </c>
      <c r="C34" s="1135"/>
      <c r="D34" s="1136"/>
      <c r="E34" s="1137" t="s">
        <v>493</v>
      </c>
      <c r="F34" s="1138">
        <f>A34*D34</f>
        <v>0</v>
      </c>
      <c r="G34" s="1096"/>
      <c r="H34" s="911"/>
      <c r="I34" s="17"/>
      <c r="J34" s="1035" t="s">
        <v>498</v>
      </c>
      <c r="K34" s="1035" t="s">
        <v>499</v>
      </c>
      <c r="L34" s="1035" t="s">
        <v>500</v>
      </c>
      <c r="M34" s="1089" t="s">
        <v>480</v>
      </c>
      <c r="N34" s="1089" t="s">
        <v>5</v>
      </c>
      <c r="O34" s="1139" t="s">
        <v>491</v>
      </c>
    </row>
    <row r="35" spans="1:15" x14ac:dyDescent="0.2">
      <c r="A35" s="1140"/>
      <c r="B35" s="1141">
        <v>0</v>
      </c>
      <c r="C35" s="1142" t="s">
        <v>501</v>
      </c>
      <c r="D35" s="1143"/>
      <c r="E35" s="1144" t="s">
        <v>502</v>
      </c>
      <c r="F35" s="1145">
        <f>B35*D35</f>
        <v>0</v>
      </c>
      <c r="G35" s="1142"/>
      <c r="H35" s="911"/>
      <c r="I35" s="17"/>
      <c r="J35" s="1146"/>
      <c r="K35" s="1147"/>
      <c r="L35" s="1148"/>
      <c r="M35" s="1149"/>
      <c r="N35" s="1150"/>
      <c r="O35" s="1151"/>
    </row>
    <row r="36" spans="1:15" x14ac:dyDescent="0.2">
      <c r="A36" s="1152" t="s">
        <v>497</v>
      </c>
      <c r="B36" s="1153">
        <v>0</v>
      </c>
      <c r="C36" s="938" t="s">
        <v>501</v>
      </c>
      <c r="D36" s="1154"/>
      <c r="E36" s="1155" t="s">
        <v>502</v>
      </c>
      <c r="F36" s="1156">
        <f>B36*D36</f>
        <v>0</v>
      </c>
      <c r="G36" s="1051"/>
      <c r="H36" s="911"/>
      <c r="I36" s="17"/>
      <c r="J36" s="1052">
        <f>M27</f>
        <v>0</v>
      </c>
      <c r="K36" s="1157" t="s">
        <v>503</v>
      </c>
      <c r="L36" s="1052"/>
      <c r="M36" s="1054">
        <f>J36-L36</f>
        <v>0</v>
      </c>
      <c r="N36" s="1158"/>
      <c r="O36" s="1159">
        <f>M36*N36</f>
        <v>0</v>
      </c>
    </row>
    <row r="37" spans="1:15" ht="15.75" thickBot="1" x14ac:dyDescent="0.25">
      <c r="A37" s="1160"/>
      <c r="B37" s="1161"/>
      <c r="C37" s="1161"/>
      <c r="D37" s="1162" t="s">
        <v>504</v>
      </c>
      <c r="E37" s="1163"/>
      <c r="F37" s="1164">
        <f>SUM(F33:F36)</f>
        <v>0</v>
      </c>
      <c r="G37" s="1165"/>
      <c r="H37" s="986"/>
      <c r="I37" s="986"/>
      <c r="J37" s="1166"/>
      <c r="K37" s="1161"/>
      <c r="L37" s="1161"/>
      <c r="M37" s="1162" t="s">
        <v>505</v>
      </c>
      <c r="N37" s="986"/>
      <c r="O37" s="1167">
        <f>SUM(O35:O36)</f>
        <v>0</v>
      </c>
    </row>
    <row r="38" spans="1:15" ht="15.75" thickTop="1" x14ac:dyDescent="0.2">
      <c r="A38" s="999"/>
      <c r="B38" s="911"/>
      <c r="C38" s="17"/>
      <c r="D38" s="917"/>
      <c r="E38" s="911"/>
      <c r="F38" s="965"/>
      <c r="G38" s="911"/>
      <c r="H38" s="17"/>
      <c r="I38" s="17"/>
      <c r="J38" s="17"/>
      <c r="K38" s="17"/>
      <c r="L38" s="17"/>
      <c r="M38" s="17"/>
      <c r="N38" s="17"/>
      <c r="O38" s="709"/>
    </row>
    <row r="39" spans="1:15" x14ac:dyDescent="0.2">
      <c r="A39" s="1004" t="s">
        <v>506</v>
      </c>
      <c r="B39" s="917"/>
      <c r="C39" s="938"/>
      <c r="D39" s="17"/>
      <c r="E39" s="17"/>
      <c r="F39" s="935"/>
      <c r="G39" s="17"/>
      <c r="H39" s="17"/>
      <c r="I39" s="17"/>
      <c r="J39" s="17"/>
      <c r="K39" s="938"/>
      <c r="L39" s="17"/>
      <c r="M39" s="17"/>
      <c r="N39" s="17"/>
      <c r="O39" s="709"/>
    </row>
    <row r="40" spans="1:15" x14ac:dyDescent="0.2">
      <c r="A40" s="1168" t="s">
        <v>54</v>
      </c>
      <c r="B40" s="1169" t="s">
        <v>507</v>
      </c>
      <c r="C40" s="976"/>
      <c r="D40" s="1021" t="s">
        <v>508</v>
      </c>
      <c r="E40" s="1020"/>
      <c r="F40" s="1011"/>
      <c r="G40" s="1170"/>
      <c r="H40" s="1169"/>
      <c r="I40" s="1170"/>
      <c r="J40" s="1171" t="s">
        <v>61</v>
      </c>
      <c r="K40" s="1172" t="s">
        <v>509</v>
      </c>
      <c r="L40" s="1171" t="s">
        <v>5</v>
      </c>
      <c r="M40" s="1573" t="s">
        <v>510</v>
      </c>
      <c r="N40" s="1574"/>
      <c r="O40" s="1173" t="s">
        <v>8</v>
      </c>
    </row>
    <row r="41" spans="1:15" x14ac:dyDescent="0.2">
      <c r="A41" s="1047" t="s">
        <v>55</v>
      </c>
      <c r="B41" s="1081" t="s">
        <v>511</v>
      </c>
      <c r="C41" s="1031"/>
      <c r="D41" s="1081" t="s">
        <v>511</v>
      </c>
      <c r="E41" s="1031"/>
      <c r="F41" s="1081" t="s">
        <v>512</v>
      </c>
      <c r="G41" s="1031"/>
      <c r="H41" s="1174" t="s">
        <v>7</v>
      </c>
      <c r="I41" s="1121" t="s">
        <v>489</v>
      </c>
      <c r="J41" s="1087" t="s">
        <v>14</v>
      </c>
      <c r="K41" s="1081" t="s">
        <v>513</v>
      </c>
      <c r="L41" s="1087" t="s">
        <v>514</v>
      </c>
      <c r="M41" s="1087" t="s">
        <v>515</v>
      </c>
      <c r="N41" s="1087" t="s">
        <v>516</v>
      </c>
      <c r="O41" s="1139" t="s">
        <v>517</v>
      </c>
    </row>
    <row r="42" spans="1:15" x14ac:dyDescent="0.2">
      <c r="A42" s="1175" t="s">
        <v>518</v>
      </c>
      <c r="B42" s="975"/>
      <c r="C42" s="976"/>
      <c r="D42" s="975"/>
      <c r="E42" s="976"/>
      <c r="F42" s="975"/>
      <c r="G42" s="976"/>
      <c r="H42" s="1176"/>
      <c r="I42" s="976"/>
      <c r="J42" s="1026"/>
      <c r="K42" s="1026"/>
      <c r="L42" s="1177"/>
      <c r="M42" s="1178"/>
      <c r="N42" s="975"/>
      <c r="O42" s="1179"/>
    </row>
    <row r="43" spans="1:15" x14ac:dyDescent="0.2">
      <c r="A43" s="1180" t="s">
        <v>519</v>
      </c>
      <c r="B43" s="1181"/>
      <c r="C43" s="926" t="s">
        <v>489</v>
      </c>
      <c r="D43" s="1181"/>
      <c r="E43" s="926" t="s">
        <v>489</v>
      </c>
      <c r="F43" s="1181"/>
      <c r="G43" s="926" t="s">
        <v>489</v>
      </c>
      <c r="H43" s="1182">
        <f>B43+D43+F43</f>
        <v>0</v>
      </c>
      <c r="I43" s="926" t="s">
        <v>489</v>
      </c>
      <c r="J43" s="1093" t="s">
        <v>520</v>
      </c>
      <c r="K43" s="1093"/>
      <c r="L43" s="1183"/>
      <c r="M43" s="1184">
        <v>0.14000000000000001</v>
      </c>
      <c r="N43" s="1185"/>
      <c r="O43" s="1186">
        <f>H43*L43/100+N43/(1+M43)</f>
        <v>0</v>
      </c>
    </row>
    <row r="44" spans="1:15" x14ac:dyDescent="0.2">
      <c r="A44" s="1187"/>
      <c r="B44" s="1050"/>
      <c r="C44" s="938"/>
      <c r="D44" s="1050"/>
      <c r="E44" s="938"/>
      <c r="F44" s="1050"/>
      <c r="G44" s="938"/>
      <c r="H44" s="1188"/>
      <c r="I44" s="938"/>
      <c r="J44" s="1034" t="s">
        <v>521</v>
      </c>
      <c r="K44" s="1034"/>
      <c r="L44" s="1189"/>
      <c r="M44" s="1190"/>
      <c r="N44" s="1191">
        <f>N43/1.14</f>
        <v>0</v>
      </c>
      <c r="O44" s="1192"/>
    </row>
    <row r="45" spans="1:15" ht="15.75" thickBot="1" x14ac:dyDescent="0.25">
      <c r="A45" s="1160"/>
      <c r="B45" s="1161"/>
      <c r="C45" s="1161"/>
      <c r="D45" s="1161"/>
      <c r="E45" s="1161"/>
      <c r="F45" s="1161"/>
      <c r="G45" s="1161"/>
      <c r="H45" s="1193"/>
      <c r="I45" s="1161"/>
      <c r="J45" s="1161"/>
      <c r="K45" s="1194"/>
      <c r="L45" s="1108"/>
      <c r="M45" s="1162" t="s">
        <v>522</v>
      </c>
      <c r="N45" s="1163"/>
      <c r="O45" s="1195">
        <f>SUM(O42:O44)</f>
        <v>0</v>
      </c>
    </row>
    <row r="46" spans="1:15" ht="15.75" thickTop="1" x14ac:dyDescent="0.2">
      <c r="A46" s="999"/>
      <c r="B46" s="911"/>
      <c r="C46" s="911"/>
      <c r="D46" s="911"/>
      <c r="E46" s="911"/>
      <c r="F46" s="911"/>
      <c r="G46" s="911"/>
      <c r="H46" s="911"/>
      <c r="I46" s="911"/>
      <c r="J46" s="911"/>
      <c r="K46" s="911"/>
      <c r="L46" s="911"/>
      <c r="M46" s="911"/>
      <c r="N46" s="911"/>
      <c r="O46" s="709"/>
    </row>
    <row r="47" spans="1:15" ht="15.75" thickBot="1" x14ac:dyDescent="0.25">
      <c r="A47" s="1196" t="s">
        <v>523</v>
      </c>
      <c r="B47" s="1197"/>
      <c r="C47" s="1198"/>
      <c r="D47" s="1198"/>
      <c r="E47" s="1198"/>
      <c r="F47" s="1198"/>
      <c r="G47" s="1198"/>
      <c r="H47" s="1198"/>
      <c r="I47" s="1198"/>
      <c r="J47" s="1198"/>
      <c r="K47" s="1198"/>
      <c r="L47" s="1198"/>
      <c r="M47" s="1198"/>
      <c r="N47" s="986"/>
      <c r="O47" s="709"/>
    </row>
    <row r="48" spans="1:15" ht="16.5" thickTop="1" thickBot="1" x14ac:dyDescent="0.25">
      <c r="A48" s="1199" t="s">
        <v>4</v>
      </c>
      <c r="B48" s="1200"/>
      <c r="C48" s="1200"/>
      <c r="D48" s="1575" t="s">
        <v>524</v>
      </c>
      <c r="E48" s="1576"/>
      <c r="F48" s="1577"/>
      <c r="G48" s="1201"/>
      <c r="H48" s="1202" t="s">
        <v>525</v>
      </c>
      <c r="I48" s="1201"/>
      <c r="J48" s="1203"/>
      <c r="K48" s="1204"/>
      <c r="L48" s="1575" t="s">
        <v>69</v>
      </c>
      <c r="M48" s="1578"/>
      <c r="N48" s="1579"/>
      <c r="O48" s="1205" t="s">
        <v>8</v>
      </c>
    </row>
    <row r="49" spans="1:15" x14ac:dyDescent="0.2">
      <c r="A49" s="1206"/>
      <c r="B49" s="1207"/>
      <c r="C49" s="1207"/>
      <c r="D49" s="1208" t="s">
        <v>526</v>
      </c>
      <c r="E49" s="1207"/>
      <c r="F49" s="1209"/>
      <c r="G49" s="1210"/>
      <c r="H49" s="1211"/>
      <c r="I49" s="1211"/>
      <c r="J49" s="1211"/>
      <c r="K49" s="1212"/>
      <c r="L49" s="1210"/>
      <c r="M49" s="1213"/>
      <c r="N49" s="1214"/>
      <c r="O49" s="1215">
        <v>0</v>
      </c>
    </row>
    <row r="50" spans="1:15" ht="15.75" thickBot="1" x14ac:dyDescent="0.25">
      <c r="A50" s="1216"/>
      <c r="B50" s="1217"/>
      <c r="C50" s="1198"/>
      <c r="D50" s="1218"/>
      <c r="E50" s="1198"/>
      <c r="F50" s="1219"/>
      <c r="G50" s="1218"/>
      <c r="H50" s="1198"/>
      <c r="I50" s="1198"/>
      <c r="J50" s="1198"/>
      <c r="K50" s="1219"/>
      <c r="L50" s="1220"/>
      <c r="M50" s="1163"/>
      <c r="N50" s="1165"/>
      <c r="O50" s="1221"/>
    </row>
    <row r="51" spans="1:15" ht="15.75" thickTop="1" x14ac:dyDescent="0.2">
      <c r="A51" s="999"/>
      <c r="B51" s="911"/>
      <c r="C51" s="911"/>
      <c r="D51" s="911"/>
      <c r="E51" s="911"/>
      <c r="F51" s="911"/>
      <c r="G51" s="911"/>
      <c r="H51" s="911"/>
      <c r="I51" s="911"/>
      <c r="J51" s="911"/>
      <c r="K51" s="911"/>
      <c r="L51" s="911"/>
      <c r="M51" s="911"/>
      <c r="N51" s="911"/>
      <c r="O51" s="709"/>
    </row>
    <row r="52" spans="1:15" x14ac:dyDescent="0.2">
      <c r="A52" s="1222" t="s">
        <v>527</v>
      </c>
      <c r="B52" s="938"/>
      <c r="C52" s="938"/>
      <c r="D52" s="938"/>
      <c r="E52" s="938"/>
      <c r="F52" s="938"/>
      <c r="G52" s="938"/>
      <c r="H52" s="938"/>
      <c r="I52" s="938"/>
      <c r="J52" s="938"/>
      <c r="K52" s="938"/>
      <c r="L52" s="938"/>
      <c r="M52" s="938"/>
      <c r="N52" s="938"/>
      <c r="O52" s="932"/>
    </row>
    <row r="53" spans="1:15" x14ac:dyDescent="0.2">
      <c r="A53" s="1079" t="s">
        <v>4</v>
      </c>
      <c r="B53" s="1121"/>
      <c r="C53" s="1031"/>
      <c r="D53" s="1050"/>
      <c r="E53" s="1123" t="s">
        <v>528</v>
      </c>
      <c r="F53" s="938"/>
      <c r="G53" s="938"/>
      <c r="H53" s="938"/>
      <c r="I53" s="938"/>
      <c r="J53" s="1050"/>
      <c r="K53" s="1123" t="s">
        <v>69</v>
      </c>
      <c r="L53" s="938"/>
      <c r="M53" s="938"/>
      <c r="N53" s="1223" t="s">
        <v>7</v>
      </c>
      <c r="O53" s="1139" t="s">
        <v>8</v>
      </c>
    </row>
    <row r="54" spans="1:15" x14ac:dyDescent="0.2">
      <c r="A54" s="999"/>
      <c r="B54" s="17"/>
      <c r="C54" s="17"/>
      <c r="D54" s="957"/>
      <c r="E54" s="17"/>
      <c r="F54" s="17"/>
      <c r="G54" s="1224"/>
      <c r="H54" s="17"/>
      <c r="I54" s="17"/>
      <c r="J54" s="957"/>
      <c r="K54" s="17"/>
      <c r="L54" s="17"/>
      <c r="M54" s="17"/>
      <c r="N54" s="1190"/>
      <c r="O54" s="940"/>
    </row>
    <row r="55" spans="1:15" x14ac:dyDescent="0.2">
      <c r="A55" s="1225"/>
      <c r="B55" s="1031"/>
      <c r="C55" s="1031"/>
      <c r="D55" s="1030"/>
      <c r="E55" s="1080"/>
      <c r="F55" s="1080"/>
      <c r="G55" s="1080"/>
      <c r="H55" s="1080"/>
      <c r="I55" s="1080"/>
      <c r="J55" s="1034"/>
      <c r="K55" s="1080"/>
      <c r="L55" s="938"/>
      <c r="M55" s="938"/>
      <c r="N55" s="1089">
        <v>4</v>
      </c>
      <c r="O55" s="1226">
        <v>0</v>
      </c>
    </row>
    <row r="56" spans="1:15" x14ac:dyDescent="0.2">
      <c r="A56" s="1227" t="s">
        <v>529</v>
      </c>
      <c r="B56" s="1228"/>
      <c r="C56" s="938"/>
      <c r="D56" s="957"/>
      <c r="E56" s="1229"/>
      <c r="F56" s="1229"/>
      <c r="G56" s="1024"/>
      <c r="H56" s="1024"/>
      <c r="I56" s="1024"/>
      <c r="J56" s="975"/>
      <c r="K56" s="1024"/>
      <c r="L56" s="1024"/>
      <c r="M56" s="976"/>
      <c r="N56" s="1178"/>
      <c r="O56" s="1173" t="s">
        <v>530</v>
      </c>
    </row>
    <row r="57" spans="1:15" x14ac:dyDescent="0.2">
      <c r="A57" s="1047" t="s">
        <v>531</v>
      </c>
      <c r="B57" s="1081" t="s">
        <v>464</v>
      </c>
      <c r="C57" s="1031"/>
      <c r="D57" s="1081" t="s">
        <v>472</v>
      </c>
      <c r="E57" s="1031"/>
      <c r="F57" s="1031"/>
      <c r="G57" s="1031"/>
      <c r="H57" s="1031"/>
      <c r="I57" s="1031"/>
      <c r="J57" s="1122" t="s">
        <v>532</v>
      </c>
      <c r="K57" s="1230"/>
      <c r="L57" s="1230"/>
      <c r="M57" s="1230"/>
      <c r="N57" s="1089" t="s">
        <v>7</v>
      </c>
      <c r="O57" s="1139" t="s">
        <v>533</v>
      </c>
    </row>
    <row r="58" spans="1:15" x14ac:dyDescent="0.2">
      <c r="A58" s="1133"/>
      <c r="B58" s="1231"/>
      <c r="C58" s="1232"/>
      <c r="D58" s="1181"/>
      <c r="E58" s="926"/>
      <c r="F58" s="926"/>
      <c r="G58" s="926"/>
      <c r="H58" s="926"/>
      <c r="I58" s="926"/>
      <c r="J58" s="1181"/>
      <c r="K58" s="926"/>
      <c r="L58" s="926"/>
      <c r="M58" s="926"/>
      <c r="N58" s="1233" t="s">
        <v>534</v>
      </c>
      <c r="O58" s="1234">
        <v>0</v>
      </c>
    </row>
    <row r="59" spans="1:15" x14ac:dyDescent="0.2">
      <c r="A59" s="1235"/>
      <c r="B59" s="1032"/>
      <c r="C59" s="1031"/>
      <c r="D59" s="1236" t="s">
        <v>535</v>
      </c>
      <c r="E59" s="1237" t="s">
        <v>536</v>
      </c>
      <c r="F59" s="1080"/>
      <c r="G59" s="1080"/>
      <c r="H59" s="1080"/>
      <c r="I59" s="1080"/>
      <c r="J59" s="1030" t="s">
        <v>537</v>
      </c>
      <c r="K59" s="1080"/>
      <c r="L59" s="1080"/>
      <c r="M59" s="1080"/>
      <c r="N59" s="1035" t="s">
        <v>538</v>
      </c>
      <c r="O59" s="1238">
        <v>0</v>
      </c>
    </row>
    <row r="60" spans="1:15" x14ac:dyDescent="0.2">
      <c r="A60" s="1239"/>
      <c r="B60" s="1240"/>
      <c r="C60" s="1241"/>
      <c r="D60" s="1241"/>
      <c r="E60" s="1241"/>
      <c r="F60" s="1241"/>
      <c r="G60" s="1241"/>
      <c r="H60" s="1241"/>
      <c r="I60" s="1241"/>
      <c r="J60" s="1242" t="s">
        <v>539</v>
      </c>
      <c r="K60" s="1010"/>
      <c r="L60" s="1010"/>
      <c r="M60" s="1010"/>
      <c r="N60" s="1223" t="s">
        <v>538</v>
      </c>
      <c r="O60" s="1243">
        <f>O59</f>
        <v>0</v>
      </c>
    </row>
    <row r="61" spans="1:15" ht="15.75" thickBot="1" x14ac:dyDescent="0.25">
      <c r="A61" s="1160"/>
      <c r="B61" s="1161"/>
      <c r="C61" s="1161"/>
      <c r="D61" s="1161"/>
      <c r="E61" s="1161"/>
      <c r="F61" s="1161"/>
      <c r="G61" s="1161"/>
      <c r="H61" s="1161"/>
      <c r="I61" s="1244"/>
      <c r="J61" s="1245" t="s">
        <v>540</v>
      </c>
      <c r="K61" s="986"/>
      <c r="L61" s="986"/>
      <c r="M61" s="986"/>
      <c r="N61" s="986"/>
      <c r="O61" s="1246">
        <f>O58+O55+O45+O37+F37</f>
        <v>0</v>
      </c>
    </row>
    <row r="62" spans="1:15" ht="15.75" thickTop="1" x14ac:dyDescent="0.2"/>
    <row r="63" spans="1:15" x14ac:dyDescent="0.2">
      <c r="A63" s="1247" t="s">
        <v>541</v>
      </c>
      <c r="B63" s="1580" t="s">
        <v>542</v>
      </c>
      <c r="C63" s="1581"/>
      <c r="D63" s="1581"/>
      <c r="E63" s="1581"/>
      <c r="F63" s="1581"/>
      <c r="G63" s="1581"/>
      <c r="H63" s="1581"/>
      <c r="I63" s="1581"/>
      <c r="J63" s="1581"/>
      <c r="K63" s="1581"/>
      <c r="L63" s="1581"/>
      <c r="M63" s="1581"/>
      <c r="N63" s="1581"/>
      <c r="O63" s="1581"/>
    </row>
    <row r="64" spans="1:15" x14ac:dyDescent="0.2">
      <c r="A64" s="1248"/>
      <c r="B64" s="1249"/>
      <c r="J64" s="1250"/>
    </row>
    <row r="65" spans="1:15" x14ac:dyDescent="0.2">
      <c r="A65" s="1248"/>
      <c r="B65" s="1580" t="s">
        <v>543</v>
      </c>
      <c r="C65" s="1581"/>
      <c r="D65" s="1581"/>
      <c r="E65" s="1581"/>
      <c r="F65" s="1581"/>
      <c r="G65" s="1581"/>
      <c r="H65" s="1581"/>
      <c r="I65" s="1581"/>
      <c r="J65" s="1581"/>
      <c r="K65" s="1581"/>
      <c r="L65" s="1581"/>
      <c r="M65" s="1581"/>
      <c r="N65" s="1581"/>
      <c r="O65" s="1581"/>
    </row>
  </sheetData>
  <mergeCells count="11">
    <mergeCell ref="B65:O65"/>
    <mergeCell ref="I5:J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Notes</vt:lpstr>
      <vt:lpstr>Input Data</vt:lpstr>
      <vt:lpstr>Summary Invoice </vt:lpstr>
      <vt:lpstr>Scales</vt:lpstr>
      <vt:lpstr>WTW Input</vt:lpstr>
      <vt:lpstr>Invoice WTW</vt:lpstr>
      <vt:lpstr>Previous Payments</vt:lpstr>
      <vt:lpstr>Travelling &amp; Subsistence</vt:lpstr>
      <vt:lpstr>Trip Sheet</vt:lpstr>
      <vt:lpstr>Typing, Duplicating, &amp; Printing</vt:lpstr>
      <vt:lpstr>Time Based</vt:lpstr>
      <vt:lpstr>Site staff &amp; Other</vt:lpstr>
      <vt:lpstr>Non Taxable</vt:lpstr>
      <vt:lpstr>Summary A3</vt:lpstr>
      <vt:lpstr>'Input Data'!Print_Area</vt:lpstr>
      <vt:lpstr>'Non Taxable'!Print_Area</vt:lpstr>
      <vt:lpstr>Notes!Print_Area</vt:lpstr>
      <vt:lpstr>'Site staff &amp; Other'!Print_Area</vt:lpstr>
      <vt:lpstr>'Summary Invoice '!Print_Area</vt:lpstr>
      <vt:lpstr>'Time Based'!Print_Area</vt:lpstr>
      <vt:lpstr>'Travelling &amp; Subsistence'!Print_Area</vt:lpstr>
      <vt:lpstr>'Typing, Duplicating, &amp; Printing'!Print_Area</vt:lpstr>
      <vt:lpstr>'WTW Input'!Print_Area</vt:lpstr>
      <vt:lpstr>'Invoice WTW'!Print_Titles</vt:lpstr>
      <vt:lpstr>'Summary Invoice '!Print_Titles</vt:lpstr>
      <vt:lpstr>SCALE_2003B</vt:lpstr>
      <vt:lpstr>SCALE_2003E1</vt:lpstr>
      <vt:lpstr>SCALE_2003E2</vt:lpstr>
      <vt:lpstr>SCALE_2003E3</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2011-05-13T12:07:30Z</cp:lastPrinted>
  <dcterms:created xsi:type="dcterms:W3CDTF">2000-04-06T11:32:49Z</dcterms:created>
  <dcterms:modified xsi:type="dcterms:W3CDTF">2012-11-19T12:52:07Z</dcterms:modified>
</cp:coreProperties>
</file>